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STRONA WWW\WWW_2020\"/>
    </mc:Choice>
  </mc:AlternateContent>
  <xr:revisionPtr revIDLastSave="0" documentId="13_ncr:1_{28F32EDF-1BAE-494E-8C29-D916587FA46A}" xr6:coauthVersionLast="45" xr6:coauthVersionMax="45" xr10:uidLastSave="{00000000-0000-0000-0000-000000000000}"/>
  <bookViews>
    <workbookView xWindow="22932" yWindow="-108" windowWidth="23256" windowHeight="12576" tabRatio="941" activeTab="5" xr2:uid="{00000000-000D-0000-FFFF-FFFF00000000}"/>
  </bookViews>
  <sheets>
    <sheet name="2020" sheetId="32" r:id="rId1"/>
    <sheet name="IVQ2020" sheetId="31" r:id="rId2"/>
    <sheet name="IIIQ2020)" sheetId="30" r:id="rId3"/>
    <sheet name="IIQ2020" sheetId="29" r:id="rId4"/>
    <sheet name="IQ2020" sheetId="28" r:id="rId5"/>
    <sheet name="2019" sheetId="27" r:id="rId6"/>
    <sheet name="IVQ2019" sheetId="26" r:id="rId7"/>
    <sheet name="IIIQ2019" sheetId="25" r:id="rId8"/>
    <sheet name="IIQ2019" sheetId="24" r:id="rId9"/>
    <sheet name="IQ2019" sheetId="23" r:id="rId10"/>
    <sheet name="2018" sheetId="22" r:id="rId11"/>
    <sheet name="IVQ2018" sheetId="21" r:id="rId12"/>
    <sheet name="IIIQ2018" sheetId="20" r:id="rId13"/>
    <sheet name="IIQ2018" sheetId="19" r:id="rId14"/>
    <sheet name="IQ2018" sheetId="1" r:id="rId15"/>
    <sheet name="2017" sheetId="2" r:id="rId16"/>
    <sheet name="IVQ2017" sheetId="3" r:id="rId17"/>
    <sheet name="IIIQ2017" sheetId="4" r:id="rId18"/>
    <sheet name="IIQ2017" sheetId="5" r:id="rId19"/>
    <sheet name="IQ2017" sheetId="6" r:id="rId20"/>
    <sheet name="2016" sheetId="7" r:id="rId21"/>
    <sheet name="IVQ2016" sheetId="8" r:id="rId22"/>
    <sheet name="IIIQ2016" sheetId="9" r:id="rId23"/>
    <sheet name="IIQ2016" sheetId="10" r:id="rId24"/>
    <sheet name="IQ2016" sheetId="11" r:id="rId25"/>
    <sheet name="2015" sheetId="12" r:id="rId26"/>
    <sheet name="IVQ2015" sheetId="13" r:id="rId27"/>
    <sheet name="IIIQ2015" sheetId="14" r:id="rId28"/>
    <sheet name="IIQ2015" sheetId="17" r:id="rId29"/>
    <sheet name="IQ2015" sheetId="18" r:id="rId30"/>
  </sheets>
  <definedNames>
    <definedName name="_Toc387997443" localSheetId="25">'2015'!#REF!</definedName>
    <definedName name="_Toc387997443" localSheetId="20">'2016'!#REF!</definedName>
    <definedName name="_Toc387997443" localSheetId="15">'2017'!#REF!</definedName>
    <definedName name="_Toc387997443" localSheetId="10">'2018'!#REF!</definedName>
    <definedName name="_Toc387997443" localSheetId="5">'2019'!#REF!</definedName>
    <definedName name="_Toc387997443" localSheetId="0">'2020'!#REF!</definedName>
    <definedName name="_Toc387997443" localSheetId="27">IIIQ2015!#REF!</definedName>
    <definedName name="_Toc387997443" localSheetId="22">IIIQ2016!#REF!</definedName>
    <definedName name="_Toc387997443" localSheetId="17">IIIQ2017!#REF!</definedName>
    <definedName name="_Toc387997443" localSheetId="12">IIIQ2018!#REF!</definedName>
    <definedName name="_Toc387997443" localSheetId="7">IIIQ2019!#REF!</definedName>
    <definedName name="_Toc387997443" localSheetId="2">'IIIQ2020)'!#REF!</definedName>
    <definedName name="_Toc387997443" localSheetId="28">'IIQ2015'!#REF!</definedName>
    <definedName name="_Toc387997443" localSheetId="23">'IIQ2016'!#REF!</definedName>
    <definedName name="_Toc387997443" localSheetId="18">'IIQ2017'!#REF!</definedName>
    <definedName name="_Toc387997443" localSheetId="13">'IIQ2018'!#REF!</definedName>
    <definedName name="_Toc387997443" localSheetId="8">'IIQ2019'!#REF!</definedName>
    <definedName name="_Toc387997443" localSheetId="3">'IIQ2020'!#REF!</definedName>
    <definedName name="_Toc387997443" localSheetId="29">'IQ2015'!#REF!</definedName>
    <definedName name="_Toc387997443" localSheetId="24">'IQ2016'!#REF!</definedName>
    <definedName name="_Toc387997443" localSheetId="19">'IQ2017'!#REF!</definedName>
    <definedName name="_Toc387997443" localSheetId="14">'IQ2018'!#REF!</definedName>
    <definedName name="_Toc387997443" localSheetId="9">'IQ2019'!#REF!</definedName>
    <definedName name="_Toc387997443" localSheetId="4">'IQ2020'!#REF!</definedName>
    <definedName name="_Toc387997443" localSheetId="26">'IVQ2015'!#REF!</definedName>
    <definedName name="_Toc387997443" localSheetId="21">'IVQ2016'!#REF!</definedName>
    <definedName name="_Toc387997443" localSheetId="16">'IVQ2017'!#REF!</definedName>
    <definedName name="_Toc387997443" localSheetId="11">'IVQ2018'!#REF!</definedName>
    <definedName name="_Toc387997443" localSheetId="6">'IVQ2019'!#REF!</definedName>
    <definedName name="_Toc387997443" localSheetId="1">'IVQ2020'!#REF!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8" l="1"/>
  <c r="C56" i="32" l="1"/>
  <c r="C49" i="32"/>
  <c r="C56" i="31"/>
  <c r="C49" i="31"/>
  <c r="C15" i="31"/>
  <c r="C13" i="31"/>
  <c r="C56" i="30"/>
  <c r="C49" i="30"/>
  <c r="C15" i="30"/>
  <c r="C94" i="29"/>
  <c r="C80" i="29"/>
  <c r="C56" i="29"/>
  <c r="C49" i="29"/>
  <c r="C45" i="29"/>
  <c r="C58" i="29" s="1"/>
  <c r="C71" i="29" s="1"/>
  <c r="C42" i="29"/>
  <c r="C29" i="29"/>
  <c r="C23" i="29"/>
  <c r="C16" i="29"/>
  <c r="C15" i="29"/>
  <c r="C13" i="29"/>
  <c r="C56" i="28"/>
  <c r="C49" i="28"/>
  <c r="C15" i="28"/>
  <c r="C30" i="29" l="1"/>
  <c r="C47" i="29"/>
  <c r="C50" i="29" s="1"/>
  <c r="C54" i="29" s="1"/>
  <c r="C50" i="28"/>
  <c r="C54" i="28" s="1"/>
  <c r="C58" i="28"/>
  <c r="C13" i="26"/>
  <c r="C56" i="26"/>
  <c r="C49" i="26"/>
  <c r="C15" i="26"/>
  <c r="C56" i="25"/>
  <c r="C49" i="25"/>
  <c r="C15" i="25"/>
  <c r="C41" i="22"/>
  <c r="C80" i="1"/>
  <c r="C36" i="19"/>
  <c r="C42" i="24"/>
  <c r="C45" i="24"/>
  <c r="C58" i="24"/>
  <c r="C71" i="24"/>
  <c r="C36" i="23"/>
  <c r="C42" i="23"/>
  <c r="C45" i="23"/>
  <c r="C58" i="23"/>
  <c r="C71" i="23"/>
  <c r="C13" i="24"/>
  <c r="C94" i="24"/>
  <c r="C80" i="24"/>
  <c r="C56" i="24"/>
  <c r="C47" i="24"/>
  <c r="C50" i="24"/>
  <c r="C54" i="24"/>
  <c r="C49" i="24"/>
  <c r="C23" i="24"/>
  <c r="C16" i="24"/>
  <c r="C30" i="24"/>
  <c r="C29" i="24"/>
  <c r="C15" i="24"/>
  <c r="C94" i="23"/>
  <c r="C80" i="23"/>
  <c r="C56" i="23"/>
  <c r="C49" i="23"/>
  <c r="C29" i="23"/>
  <c r="C23" i="23"/>
  <c r="C16" i="23"/>
  <c r="C30" i="23"/>
  <c r="C15" i="23"/>
  <c r="C13" i="23"/>
  <c r="C33" i="22"/>
  <c r="C36" i="22"/>
  <c r="C42" i="22"/>
  <c r="C45" i="22"/>
  <c r="C47" i="22"/>
  <c r="C50" i="22"/>
  <c r="C51" i="22"/>
  <c r="C54" i="22"/>
  <c r="C94" i="22"/>
  <c r="C80" i="22"/>
  <c r="C58" i="22"/>
  <c r="C71" i="22"/>
  <c r="C47" i="23"/>
  <c r="C50" i="23"/>
  <c r="C54" i="23"/>
  <c r="C56" i="22"/>
  <c r="C49" i="22"/>
  <c r="C29" i="22"/>
  <c r="C23" i="22"/>
  <c r="C16" i="22"/>
  <c r="C15" i="22"/>
  <c r="C13" i="22"/>
  <c r="C30" i="22"/>
  <c r="C56" i="21"/>
  <c r="C49" i="21"/>
  <c r="C36" i="21"/>
  <c r="C33" i="21"/>
  <c r="C29" i="21"/>
  <c r="C23" i="21"/>
  <c r="C16" i="21"/>
  <c r="C15" i="21"/>
  <c r="C13" i="21"/>
  <c r="C42" i="21"/>
  <c r="C45" i="21"/>
  <c r="C47" i="21"/>
  <c r="C50" i="21"/>
  <c r="C54" i="21"/>
  <c r="C30" i="21"/>
  <c r="C58" i="21"/>
  <c r="C94" i="4"/>
  <c r="C80" i="4"/>
  <c r="C51" i="2"/>
  <c r="C34" i="2"/>
  <c r="C15" i="20"/>
  <c r="C56" i="20"/>
  <c r="C49" i="20"/>
  <c r="C36" i="20"/>
  <c r="C33" i="20"/>
  <c r="C42" i="20"/>
  <c r="C45" i="20"/>
  <c r="C29" i="20"/>
  <c r="C23" i="20"/>
  <c r="C16" i="20"/>
  <c r="C30" i="20"/>
  <c r="C13" i="20"/>
  <c r="C49" i="19"/>
  <c r="C33" i="19"/>
  <c r="C42" i="19"/>
  <c r="C45" i="19"/>
  <c r="C23" i="19"/>
  <c r="C29" i="19"/>
  <c r="C16" i="19"/>
  <c r="C30" i="19"/>
  <c r="C56" i="19"/>
  <c r="C15" i="19"/>
  <c r="C13" i="19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" i="2"/>
  <c r="C49" i="18"/>
  <c r="C56" i="18"/>
  <c r="C49" i="17"/>
  <c r="C56" i="17"/>
  <c r="C49" i="14"/>
  <c r="C56" i="14"/>
  <c r="C49" i="13"/>
  <c r="C56" i="13"/>
  <c r="C49" i="11"/>
  <c r="C56" i="11"/>
  <c r="C49" i="10"/>
  <c r="C56" i="10"/>
  <c r="C49" i="9"/>
  <c r="C56" i="9"/>
  <c r="C49" i="8"/>
  <c r="C56" i="8"/>
  <c r="C49" i="7"/>
  <c r="C56" i="7"/>
  <c r="C49" i="6"/>
  <c r="C56" i="6"/>
  <c r="C80" i="5"/>
  <c r="C49" i="5"/>
  <c r="C56" i="5"/>
  <c r="C15" i="1"/>
  <c r="C56" i="1"/>
  <c r="C49" i="1"/>
  <c r="C13" i="1"/>
  <c r="C23" i="2"/>
  <c r="C29" i="2"/>
  <c r="C16" i="2"/>
  <c r="C13" i="2"/>
  <c r="C71" i="2"/>
  <c r="C33" i="2"/>
  <c r="C37" i="2"/>
  <c r="C68" i="18"/>
  <c r="C51" i="18"/>
  <c r="C54" i="18"/>
  <c r="C37" i="18"/>
  <c r="C41" i="18"/>
  <c r="C36" i="18"/>
  <c r="C28" i="18"/>
  <c r="C29" i="18"/>
  <c r="C17" i="18"/>
  <c r="C16" i="18"/>
  <c r="C9" i="18"/>
  <c r="C13" i="18"/>
  <c r="C68" i="17"/>
  <c r="C71" i="17"/>
  <c r="C80" i="17"/>
  <c r="C94" i="17"/>
  <c r="C96" i="17"/>
  <c r="C51" i="17"/>
  <c r="C54" i="17"/>
  <c r="C41" i="17"/>
  <c r="C37" i="17"/>
  <c r="C28" i="17"/>
  <c r="C29" i="17"/>
  <c r="C17" i="17"/>
  <c r="C9" i="17"/>
  <c r="C13" i="17"/>
  <c r="C54" i="14"/>
  <c r="C94" i="18"/>
  <c r="C80" i="18"/>
  <c r="C71" i="18"/>
  <c r="C94" i="14"/>
  <c r="C80" i="14"/>
  <c r="C71" i="14"/>
  <c r="C96" i="14"/>
  <c r="C41" i="14"/>
  <c r="C37" i="14"/>
  <c r="C36" i="14"/>
  <c r="C28" i="14"/>
  <c r="C23" i="14"/>
  <c r="C17" i="14"/>
  <c r="C16" i="14"/>
  <c r="C9" i="14"/>
  <c r="C13" i="14"/>
  <c r="C33" i="14"/>
  <c r="C23" i="18"/>
  <c r="C33" i="18"/>
  <c r="C36" i="17"/>
  <c r="C33" i="17"/>
  <c r="C42" i="17"/>
  <c r="C45" i="17"/>
  <c r="C47" i="17"/>
  <c r="C16" i="17"/>
  <c r="C51" i="13"/>
  <c r="C54" i="13"/>
  <c r="C41" i="13"/>
  <c r="C37" i="13"/>
  <c r="C28" i="13"/>
  <c r="C29" i="13"/>
  <c r="C17" i="13"/>
  <c r="C9" i="13"/>
  <c r="C13" i="13"/>
  <c r="C68" i="6"/>
  <c r="C71" i="6"/>
  <c r="C80" i="6"/>
  <c r="C94" i="6"/>
  <c r="C96" i="6"/>
  <c r="C68" i="5"/>
  <c r="C68" i="10"/>
  <c r="C68" i="11"/>
  <c r="C71" i="11"/>
  <c r="C80" i="11"/>
  <c r="C94" i="11"/>
  <c r="C96" i="11"/>
  <c r="C51" i="12"/>
  <c r="C54" i="12"/>
  <c r="C41" i="12"/>
  <c r="C37" i="12"/>
  <c r="C17" i="12"/>
  <c r="C16" i="12"/>
  <c r="C4" i="12"/>
  <c r="C9" i="12"/>
  <c r="C16" i="13"/>
  <c r="C33" i="13"/>
  <c r="C33" i="12"/>
  <c r="C29" i="12"/>
  <c r="C23" i="12"/>
  <c r="C51" i="11"/>
  <c r="C54" i="11"/>
  <c r="C37" i="11"/>
  <c r="C36" i="11"/>
  <c r="C33" i="11"/>
  <c r="C42" i="11"/>
  <c r="C45" i="11"/>
  <c r="C47" i="11"/>
  <c r="C28" i="11"/>
  <c r="C29" i="11"/>
  <c r="C17" i="11"/>
  <c r="C16" i="11"/>
  <c r="C23" i="11"/>
  <c r="C30" i="11"/>
  <c r="C12" i="11"/>
  <c r="C9" i="11"/>
  <c r="C4" i="11"/>
  <c r="C94" i="13"/>
  <c r="C80" i="13"/>
  <c r="C71" i="13"/>
  <c r="C94" i="12"/>
  <c r="C80" i="12"/>
  <c r="C71" i="12"/>
  <c r="C37" i="6"/>
  <c r="C36" i="6"/>
  <c r="C28" i="6"/>
  <c r="C23" i="6"/>
  <c r="C19" i="6"/>
  <c r="C17" i="6"/>
  <c r="C12" i="6"/>
  <c r="C4" i="6"/>
  <c r="C9" i="6"/>
  <c r="C13" i="6"/>
  <c r="C51" i="10"/>
  <c r="C54" i="10"/>
  <c r="C41" i="10"/>
  <c r="C37" i="10"/>
  <c r="C36" i="10"/>
  <c r="C33" i="10"/>
  <c r="C42" i="10"/>
  <c r="C45" i="10"/>
  <c r="C47" i="10"/>
  <c r="C28" i="10"/>
  <c r="C23" i="10"/>
  <c r="C29" i="10"/>
  <c r="C17" i="10"/>
  <c r="C16" i="10"/>
  <c r="C12" i="10"/>
  <c r="C7" i="10"/>
  <c r="C94" i="10"/>
  <c r="C80" i="10"/>
  <c r="C65" i="10"/>
  <c r="C67" i="10"/>
  <c r="C29" i="6"/>
  <c r="C65" i="5"/>
  <c r="C71" i="5"/>
  <c r="C94" i="5"/>
  <c r="C96" i="5"/>
  <c r="C41" i="5"/>
  <c r="C37" i="5"/>
  <c r="C36" i="5"/>
  <c r="C33" i="5"/>
  <c r="C42" i="5"/>
  <c r="C45" i="5"/>
  <c r="C47" i="5"/>
  <c r="C51" i="6"/>
  <c r="C54" i="6"/>
  <c r="C33" i="6"/>
  <c r="C28" i="5"/>
  <c r="C27" i="5"/>
  <c r="C23" i="5"/>
  <c r="C17" i="5"/>
  <c r="C16" i="5"/>
  <c r="C12" i="5"/>
  <c r="C9" i="5"/>
  <c r="C4" i="5"/>
  <c r="C13" i="5"/>
  <c r="C51" i="5"/>
  <c r="C54" i="5"/>
  <c r="C80" i="9"/>
  <c r="C21" i="8"/>
  <c r="C17" i="8"/>
  <c r="C16" i="8"/>
  <c r="C29" i="8"/>
  <c r="C23" i="8"/>
  <c r="C68" i="9"/>
  <c r="C71" i="9"/>
  <c r="C51" i="9"/>
  <c r="C41" i="9"/>
  <c r="C37" i="9"/>
  <c r="C36" i="9"/>
  <c r="C33" i="9"/>
  <c r="C42" i="9"/>
  <c r="C45" i="9"/>
  <c r="C47" i="9"/>
  <c r="C50" i="9"/>
  <c r="C54" i="9"/>
  <c r="C94" i="9"/>
  <c r="C21" i="9"/>
  <c r="C17" i="9"/>
  <c r="C16" i="9"/>
  <c r="C28" i="9"/>
  <c r="C29" i="9"/>
  <c r="C23" i="9"/>
  <c r="C9" i="9"/>
  <c r="C12" i="9"/>
  <c r="C13" i="9"/>
  <c r="C51" i="4"/>
  <c r="C36" i="4"/>
  <c r="C33" i="4"/>
  <c r="C21" i="4"/>
  <c r="C17" i="4"/>
  <c r="C16" i="4"/>
  <c r="C28" i="4"/>
  <c r="C27" i="4"/>
  <c r="C23" i="4"/>
  <c r="C4" i="4"/>
  <c r="C9" i="4"/>
  <c r="C12" i="4"/>
  <c r="C13" i="4"/>
  <c r="C54" i="3"/>
  <c r="C94" i="3"/>
  <c r="C71" i="3"/>
  <c r="C80" i="3"/>
  <c r="C96" i="3"/>
  <c r="C36" i="3"/>
  <c r="C42" i="3"/>
  <c r="C45" i="3"/>
  <c r="C47" i="3"/>
  <c r="C36" i="13"/>
  <c r="C42" i="13"/>
  <c r="C45" i="13"/>
  <c r="C47" i="13"/>
  <c r="C30" i="2"/>
  <c r="C36" i="2"/>
  <c r="C42" i="2"/>
  <c r="C45" i="2"/>
  <c r="C47" i="2"/>
  <c r="C50" i="2"/>
  <c r="C54" i="2"/>
  <c r="C23" i="17"/>
  <c r="C30" i="17"/>
  <c r="C30" i="10"/>
  <c r="C42" i="6"/>
  <c r="C45" i="6"/>
  <c r="C47" i="6"/>
  <c r="C96" i="13"/>
  <c r="C42" i="4"/>
  <c r="C45" i="4"/>
  <c r="C13" i="10"/>
  <c r="C16" i="6"/>
  <c r="C30" i="6"/>
  <c r="C96" i="12"/>
  <c r="C13" i="11"/>
  <c r="C30" i="12"/>
  <c r="C96" i="18"/>
  <c r="C30" i="18"/>
  <c r="C30" i="14"/>
  <c r="C13" i="12"/>
  <c r="C42" i="14"/>
  <c r="C45" i="14"/>
  <c r="C47" i="14"/>
  <c r="C30" i="8"/>
  <c r="C30" i="9"/>
  <c r="C29" i="5"/>
  <c r="C36" i="12"/>
  <c r="C42" i="12"/>
  <c r="C45" i="12"/>
  <c r="C47" i="12"/>
  <c r="C30" i="5"/>
  <c r="C29" i="4"/>
  <c r="C96" i="9"/>
  <c r="C71" i="10"/>
  <c r="C96" i="10"/>
  <c r="C42" i="18"/>
  <c r="C45" i="18"/>
  <c r="C47" i="18"/>
  <c r="C47" i="20"/>
  <c r="C50" i="20"/>
  <c r="C54" i="20"/>
  <c r="C58" i="20"/>
  <c r="C71" i="20"/>
  <c r="C30" i="4"/>
  <c r="C58" i="19"/>
  <c r="C71" i="19"/>
  <c r="C47" i="19"/>
  <c r="C50" i="19"/>
  <c r="C54" i="19"/>
  <c r="C58" i="4"/>
  <c r="C71" i="4"/>
  <c r="C96" i="4"/>
  <c r="C47" i="4"/>
  <c r="C50" i="4"/>
  <c r="C54" i="4"/>
  <c r="C23" i="13"/>
  <c r="C30" i="13"/>
  <c r="C29" i="14"/>
</calcChain>
</file>

<file path=xl/sharedStrings.xml><?xml version="1.0" encoding="utf-8"?>
<sst xmlns="http://schemas.openxmlformats.org/spreadsheetml/2006/main" count="8595" uniqueCount="157">
  <si>
    <t>AKTYWA</t>
  </si>
  <si>
    <t>Środki pieniężne i ich ekwiwalenty</t>
  </si>
  <si>
    <t>Należności</t>
  </si>
  <si>
    <t>Wierzytelności nabyte</t>
  </si>
  <si>
    <t>Pożyczki udzielone</t>
  </si>
  <si>
    <t>Inwestycje w jednostkach powiązanych</t>
  </si>
  <si>
    <t>Rzeczowe aktywa trwałe</t>
  </si>
  <si>
    <t>Pozostałe aktywa niematerialne</t>
  </si>
  <si>
    <t>Wartość firmy</t>
  </si>
  <si>
    <t>Aktywa z tytułu podatku odroczonego</t>
  </si>
  <si>
    <t>Pozostałe aktywa</t>
  </si>
  <si>
    <t>Aktywa ogółem</t>
  </si>
  <si>
    <t>31.03.2018</t>
  </si>
  <si>
    <t>31.03.2017</t>
  </si>
  <si>
    <t>PASYWA</t>
  </si>
  <si>
    <t>Zobowiązania</t>
  </si>
  <si>
    <t>Dłużne papiery wartościowe</t>
  </si>
  <si>
    <t>Zobowiązania z tytułu dostaw i usług</t>
  </si>
  <si>
    <t>Zobowiązania z tytułu podatku dochodowego</t>
  </si>
  <si>
    <t>Zobowiązania z tytułu odroczonego podatku dochodowego</t>
  </si>
  <si>
    <t>Pozostałe zobowiązania</t>
  </si>
  <si>
    <t>Rozliczenia międzyokresowe</t>
  </si>
  <si>
    <t>Kapitał własny</t>
  </si>
  <si>
    <t>Kapitał akcyjny</t>
  </si>
  <si>
    <t>Kapitał z emisji akcji powyżej wartości nominalnej</t>
  </si>
  <si>
    <t>Akcje własne</t>
  </si>
  <si>
    <t>Inne skumulowane całkowite dochody</t>
  </si>
  <si>
    <t>Pozostałe kapitały rezerwowe i zyski zatrzymane</t>
  </si>
  <si>
    <t>Kapitał własny ogółem</t>
  </si>
  <si>
    <t>Pasywa ogółem</t>
  </si>
  <si>
    <t>Przychody z podstawowej działalności operacyjnej</t>
  </si>
  <si>
    <t>Pozostałe przychody operacyjne</t>
  </si>
  <si>
    <t>Koszty działalności operacyjnej</t>
  </si>
  <si>
    <t>Wynagrodzenia i świadczenia na rzecz pracowników</t>
  </si>
  <si>
    <t>Amortyzacja</t>
  </si>
  <si>
    <t>Usługi obce</t>
  </si>
  <si>
    <t>Podatki i opłaty</t>
  </si>
  <si>
    <t>Pozostałe koszty operacyjne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</si>
  <si>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</si>
  <si>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</si>
  <si>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</si>
  <si>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</si>
  <si>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</si>
  <si>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za okres sprawozdawczy</t>
  </si>
  <si>
    <t>Inne całkowite dochody, w tym</t>
  </si>
  <si>
    <t>Inne całkowite dochody, które będą mogły w przyszłości zostać przekwalifikowane do wyniku</t>
  </si>
  <si>
    <t>Inne całkowite dochody, które nie będą mogły w przyszłości zostać przekwalifikowane do wyniku</t>
  </si>
  <si>
    <t>PRZEPŁYWY ŚRODKÓW PIENIĘŻNYCH Z DZIAŁALNOŚCI OPERACYJNEJ</t>
  </si>
  <si>
    <t>Zysk brutto za okres</t>
  </si>
  <si>
    <t>Odsetki i udziały w zyskach</t>
  </si>
  <si>
    <t>Wynik na działalności inwestycyjnej</t>
  </si>
  <si>
    <t>Zmiana stanu inwestycji w pakiety wierzytelności</t>
  </si>
  <si>
    <t>Zmiana stanu zapasów</t>
  </si>
  <si>
    <t>Zmiana stanu należności</t>
  </si>
  <si>
    <t>Zmiana stanu rezerw</t>
  </si>
  <si>
    <t>Zmiana stanu rozliczeń międzyokresowych</t>
  </si>
  <si>
    <t>Zmiana stanu zobowiązań krótkoterminowych</t>
  </si>
  <si>
    <t>Inne korekty z działalności operacyjnej</t>
  </si>
  <si>
    <t>Podatek dochodowy zapłacony</t>
  </si>
  <si>
    <t>Środki pieniężne netto z działalności operacyjnej</t>
  </si>
  <si>
    <t>PRZEPŁYWY ŚRODKÓW PIENIĘŻNYCH Z DZIAŁALNOŚCI INWESTYCYJNEJ</t>
  </si>
  <si>
    <t>Wpływy z tytułu sprzedaży wartości niematerialnych oraz rzeczowych aktywów trwałych</t>
  </si>
  <si>
    <t>Wpływy z aktywów finansowych</t>
  </si>
  <si>
    <t>Inne wpływy inwestycyjne</t>
  </si>
  <si>
    <t>Nabycie wartości niematerialnych i prawnych oraz rzeczowych</t>
  </si>
  <si>
    <t>Wydatki na aktywa finansowe</t>
  </si>
  <si>
    <t>Inne wydatki inwestycyjne</t>
  </si>
  <si>
    <t>Środki pieniężne netto z działalności inwestycyjnej</t>
  </si>
  <si>
    <t>PRZEPŁYWY ŚRODKÓW PIENIĘŻNYCH Z DZIAŁALNOŚCI FINANSOWEJ</t>
  </si>
  <si>
    <t>Wpływy z emisji akcji własnych</t>
  </si>
  <si>
    <t>Wpływy z emisji obligacji</t>
  </si>
  <si>
    <t>Wpływy z tytułu zaciągniętych pożyczek i kredytów bankowych</t>
  </si>
  <si>
    <t>Inne wpływy finansowe</t>
  </si>
  <si>
    <t>Nabycie udziałów (akcji) własnych</t>
  </si>
  <si>
    <t>Dywidendy i inne wypłaty na rzecz właścicieli</t>
  </si>
  <si>
    <t xml:space="preserve">Spłaty kredytów i pożyczek </t>
  </si>
  <si>
    <t>Wykup dłużnych papierów wartościowych</t>
  </si>
  <si>
    <t>Płatności innych zobowiązań finansowych</t>
  </si>
  <si>
    <t>Odsetki zapłacone</t>
  </si>
  <si>
    <t>Inne wydatki finansowe</t>
  </si>
  <si>
    <t>Środki pieniężne netto z działalności finansowej</t>
  </si>
  <si>
    <t>Przepływy pieniężne netto</t>
  </si>
  <si>
    <t>Bilansowa zmiana stanu środków pieniężnych</t>
  </si>
  <si>
    <t>Zmiana stanu z tytułu różnic kursowych</t>
  </si>
  <si>
    <t>Środki pieniężne na początek okresu</t>
  </si>
  <si>
    <t>Środki pieniężne na koniec okresu</t>
  </si>
  <si>
    <t>RACHUNEK PRZEPŁYWÓW PIENIĘŻNYCH</t>
  </si>
  <si>
    <t>CAŁKOWITE DOCHODY</t>
  </si>
  <si>
    <t>RACHUNEK ZYSKÓW I STRAT</t>
  </si>
  <si>
    <t>31.12.2017</t>
  </si>
  <si>
    <t>31.12.2016</t>
  </si>
  <si>
    <t>30.09.2017</t>
  </si>
  <si>
    <t>30.09.2016</t>
  </si>
  <si>
    <t>30.06.2017</t>
  </si>
  <si>
    <t>30.06.2016</t>
  </si>
  <si>
    <t xml:space="preserve"> </t>
  </si>
  <si>
    <t>31.03.2016</t>
  </si>
  <si>
    <t>31.12.2015</t>
  </si>
  <si>
    <t>Zyski (straty) z tytułu różnic finansowych</t>
  </si>
  <si>
    <t>30.09.2015</t>
  </si>
  <si>
    <t>30.06.2015</t>
  </si>
  <si>
    <t>31.03.2015</t>
  </si>
  <si>
    <r>
      <t>IVQ</t>
    </r>
    <r>
      <rPr>
        <b/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>2017</t>
    </r>
  </si>
  <si>
    <t>Łączne całkowite dochody</t>
  </si>
  <si>
    <t>IQ 2018</t>
  </si>
  <si>
    <t>IIIQ 2017</t>
  </si>
  <si>
    <t>IIQ 2017</t>
  </si>
  <si>
    <r>
      <t>IQ</t>
    </r>
    <r>
      <rPr>
        <b/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>2017</t>
    </r>
  </si>
  <si>
    <t>IVQ 2016</t>
  </si>
  <si>
    <t>IIIQ 2016</t>
  </si>
  <si>
    <t>IIQ 2016</t>
  </si>
  <si>
    <t>IQ 2016</t>
  </si>
  <si>
    <t>IVQ 2015</t>
  </si>
  <si>
    <r>
      <t>IIIQ</t>
    </r>
    <r>
      <rPr>
        <b/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>2015</t>
    </r>
  </si>
  <si>
    <t>IIQ 2015</t>
  </si>
  <si>
    <t>IQ 2015</t>
  </si>
  <si>
    <t>h1</t>
  </si>
  <si>
    <t>h2</t>
  </si>
  <si>
    <t>h3</t>
  </si>
  <si>
    <t>h4</t>
  </si>
  <si>
    <t>UWAGI:</t>
  </si>
  <si>
    <t xml:space="preserve">H1 </t>
  </si>
  <si>
    <t>Nazwa sekcji na niebiesko obok występuje okres w kolumnach i jednostka</t>
  </si>
  <si>
    <t xml:space="preserve">H2 </t>
  </si>
  <si>
    <t>H3</t>
  </si>
  <si>
    <t>H4</t>
  </si>
  <si>
    <t xml:space="preserve">H5 </t>
  </si>
  <si>
    <t>Przerwa dla czytelności poszczególnych sekcji</t>
  </si>
  <si>
    <t>h5</t>
  </si>
  <si>
    <t>Nazwa podsekcji bez dodatkowych dalszych kolumn</t>
  </si>
  <si>
    <t>Poszczególne pozycje z sekcji "pogrubione"</t>
  </si>
  <si>
    <t>Poszczególne pozycje z sekcji "zwykłe" z wcięciem</t>
  </si>
  <si>
    <t>Wartości kolumny D:</t>
  </si>
  <si>
    <t>no_value</t>
  </si>
  <si>
    <t>zostawia puste kolumny z wartościami</t>
  </si>
  <si>
    <t>normal</t>
  </si>
  <si>
    <t>czczionka nie jest boldem</t>
  </si>
  <si>
    <t>uppercase</t>
  </si>
  <si>
    <t>sekcja drukowanymi literami</t>
  </si>
  <si>
    <t>noindent</t>
  </si>
  <si>
    <t>sekcja bez wcięcia styl jak h4</t>
  </si>
  <si>
    <t>default</t>
  </si>
  <si>
    <t>Przychody z działalności operacyjnej</t>
  </si>
  <si>
    <t>30.06.2018</t>
  </si>
  <si>
    <t>IIQ 2018</t>
  </si>
  <si>
    <t>IIIQ 2018</t>
  </si>
  <si>
    <t>IVQ 2018</t>
  </si>
  <si>
    <t>IQ 2019</t>
  </si>
  <si>
    <t>IIQ 2019</t>
  </si>
  <si>
    <t>IIIQ 2019</t>
  </si>
  <si>
    <t>-</t>
  </si>
  <si>
    <t>IVQ 2019</t>
  </si>
  <si>
    <t>IVQ 2020</t>
  </si>
  <si>
    <t>IIIQ 2020</t>
  </si>
  <si>
    <t>IIQ 2020</t>
  </si>
  <si>
    <t>IQ 2020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</si>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</sst>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sz val="9"/>
      <name val="Cambria"/>
      <family val="1"/>
    </font>
    <font>
      <sz val="9"/>
      <name val="Arial Narrow"/>
      <family val="2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Arial Narrow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38"/>
    </font>
    <font>
      <sz val="8"/>
      <color rgb="FF595959"/>
      <name val="Arial Narrow"/>
      <family val="2"/>
      <charset val="238"/>
    </font>
    <font>
      <b/>
      <sz val="8"/>
      <color rgb="FF59595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595959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indexed="64"/>
      </bottom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12" fillId="0" borderId="0" xfId="0" applyNumberFormat="1" applyFont="1" applyAlignment="1">
      <alignment horizontal="right" vertical="center"/>
    </xf>
    <xf numFmtId="0" fontId="11" fillId="3" borderId="5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9" fillId="0" borderId="2" xfId="0" applyFont="1" applyBorder="1"/>
    <xf numFmtId="0" fontId="12" fillId="0" borderId="0" xfId="0" applyFont="1" applyAlignment="1">
      <alignment vertical="center"/>
    </xf>
    <xf numFmtId="14" fontId="5" fillId="3" borderId="3" xfId="0" applyNumberFormat="1" applyFont="1" applyFill="1" applyBorder="1" applyAlignment="1">
      <alignment horizontal="right" vertical="center" wrapText="1"/>
    </xf>
    <xf numFmtId="14" fontId="5" fillId="3" borderId="6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1" fontId="5" fillId="3" borderId="6" xfId="0" applyNumberFormat="1" applyFont="1" applyFill="1" applyBorder="1" applyAlignment="1">
      <alignment horizontal="right" vertical="center" wrapText="1"/>
    </xf>
    <xf numFmtId="0" fontId="0" fillId="0" borderId="0" xfId="0" quotePrefix="1"/>
    <xf numFmtId="0" fontId="16" fillId="0" borderId="0" xfId="0" applyFont="1"/>
    <xf numFmtId="0" fontId="17" fillId="0" borderId="0" xfId="0" applyFont="1"/>
    <xf numFmtId="0" fontId="5" fillId="3" borderId="4" xfId="0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3" xfId="0" applyFont="1" applyBorder="1" applyAlignment="1">
      <alignment horizontal="right" vertical="center" wrapText="1"/>
    </xf>
    <xf numFmtId="3" fontId="7" fillId="0" borderId="0" xfId="0" quotePrefix="1" applyNumberFormat="1" applyFont="1" applyAlignment="1">
      <alignment horizontal="right" vertical="center"/>
    </xf>
  </cellXfs>
  <cellStyles count="7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</cellStyles>
  <dxfs count="0"/>
  <tableStyles count="0" defaultTableStyle="TableStyleMedium9" defaultPivotStyle="PivotStyleMedium4"/>
  <colors>
    <mruColors>
      <color rgb="FFFF99CC"/>
      <color rgb="FFFF99FF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4CFE-AE2B-4E50-88D2-EE8A11E0A9E7}">
  <sheetPr>
    <tabColor theme="5" tint="-0.249977111117893"/>
  </sheetPr>
  <dimension ref="A1:G100"/>
  <sheetViews>
    <sheetView workbookViewId="0">
      <selection activeCell="C95" sqref="C95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44196</v>
      </c>
      <c r="D2" t="s">
        <v>133</v>
      </c>
    </row>
    <row r="3" spans="1:7" x14ac:dyDescent="0.25">
      <c r="A3" s="49" t="s">
        <v>117</v>
      </c>
      <c r="B3" s="17" t="s">
        <v>1</v>
      </c>
      <c r="C3" s="18"/>
      <c r="D3" s="51" t="s">
        <v>139</v>
      </c>
    </row>
    <row r="4" spans="1:7" x14ac:dyDescent="0.25">
      <c r="A4" t="s">
        <v>119</v>
      </c>
      <c r="B4" s="8" t="s">
        <v>2</v>
      </c>
      <c r="C4" s="9"/>
      <c r="D4" s="51" t="s">
        <v>139</v>
      </c>
    </row>
    <row r="5" spans="1:7" x14ac:dyDescent="0.25">
      <c r="A5" t="s">
        <v>119</v>
      </c>
      <c r="B5" s="8" t="s">
        <v>3</v>
      </c>
      <c r="C5" s="9"/>
      <c r="D5" s="51" t="s">
        <v>139</v>
      </c>
    </row>
    <row r="6" spans="1:7" x14ac:dyDescent="0.25">
      <c r="A6" t="s">
        <v>119</v>
      </c>
      <c r="B6" s="8" t="s">
        <v>4</v>
      </c>
      <c r="C6" s="9"/>
      <c r="D6" s="51" t="s">
        <v>139</v>
      </c>
    </row>
    <row r="7" spans="1:7" x14ac:dyDescent="0.25">
      <c r="A7" t="s">
        <v>119</v>
      </c>
      <c r="B7" s="8" t="s">
        <v>5</v>
      </c>
      <c r="C7" s="9"/>
      <c r="D7" s="51" t="s">
        <v>139</v>
      </c>
    </row>
    <row r="8" spans="1:7" x14ac:dyDescent="0.25">
      <c r="A8" t="s">
        <v>119</v>
      </c>
      <c r="B8" s="8" t="s">
        <v>6</v>
      </c>
      <c r="C8" s="9"/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/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/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/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/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/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v>44196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/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/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/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/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/>
      <c r="D20" s="51" t="s">
        <v>139</v>
      </c>
    </row>
    <row r="21" spans="1:7" x14ac:dyDescent="0.25">
      <c r="A21" t="s">
        <v>119</v>
      </c>
      <c r="B21" s="8" t="s">
        <v>20</v>
      </c>
      <c r="C21" s="9"/>
      <c r="D21" s="51" t="s">
        <v>139</v>
      </c>
    </row>
    <row r="22" spans="1:7" x14ac:dyDescent="0.25">
      <c r="A22" t="s">
        <v>119</v>
      </c>
      <c r="B22" s="8" t="s">
        <v>21</v>
      </c>
      <c r="C22" s="9"/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/>
    </row>
    <row r="24" spans="1:7" x14ac:dyDescent="0.25">
      <c r="A24" t="s">
        <v>119</v>
      </c>
      <c r="B24" s="8" t="s">
        <v>23</v>
      </c>
      <c r="C24" s="9"/>
      <c r="D24" s="51" t="s">
        <v>139</v>
      </c>
    </row>
    <row r="25" spans="1:7" x14ac:dyDescent="0.25">
      <c r="A25" t="s">
        <v>119</v>
      </c>
      <c r="B25" s="8" t="s">
        <v>24</v>
      </c>
      <c r="C25" s="9"/>
      <c r="D25" s="51" t="s">
        <v>139</v>
      </c>
    </row>
    <row r="26" spans="1:7" x14ac:dyDescent="0.25">
      <c r="A26" t="s">
        <v>119</v>
      </c>
      <c r="B26" s="8" t="s">
        <v>25</v>
      </c>
      <c r="C26" s="9"/>
      <c r="D26" s="51" t="s">
        <v>139</v>
      </c>
    </row>
    <row r="27" spans="1:7" x14ac:dyDescent="0.25">
      <c r="A27" t="s">
        <v>119</v>
      </c>
      <c r="B27" s="8" t="s">
        <v>26</v>
      </c>
      <c r="C27" s="9"/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/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/>
    </row>
    <row r="30" spans="1:7" ht="16.5" thickBot="1" x14ac:dyDescent="0.3">
      <c r="A30" s="50" t="s">
        <v>117</v>
      </c>
      <c r="B30" s="5" t="s">
        <v>29</v>
      </c>
      <c r="C30" s="7"/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>
        <v>2020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/>
      <c r="D33" t="s">
        <v>141</v>
      </c>
    </row>
    <row r="34" spans="1:4" x14ac:dyDescent="0.25">
      <c r="A34" t="s">
        <v>119</v>
      </c>
      <c r="B34" s="8" t="s">
        <v>30</v>
      </c>
      <c r="C34" s="9"/>
    </row>
    <row r="35" spans="1:4" x14ac:dyDescent="0.25">
      <c r="A35" t="s">
        <v>119</v>
      </c>
      <c r="B35" s="8" t="s">
        <v>31</v>
      </c>
      <c r="C35" s="9"/>
    </row>
    <row r="36" spans="1:4" ht="16.5" thickBot="1" x14ac:dyDescent="0.3">
      <c r="A36" t="s">
        <v>117</v>
      </c>
      <c r="B36" s="5" t="s">
        <v>32</v>
      </c>
      <c r="C36" s="7"/>
    </row>
    <row r="37" spans="1:4" x14ac:dyDescent="0.25">
      <c r="A37" s="50" t="s">
        <v>119</v>
      </c>
      <c r="B37" s="8" t="s">
        <v>33</v>
      </c>
      <c r="C37" s="9"/>
      <c r="D37" s="51" t="s">
        <v>139</v>
      </c>
    </row>
    <row r="38" spans="1:4" x14ac:dyDescent="0.25">
      <c r="A38" s="50" t="s">
        <v>119</v>
      </c>
      <c r="B38" s="8" t="s">
        <v>34</v>
      </c>
      <c r="C38" s="9"/>
      <c r="D38" s="51" t="s">
        <v>139</v>
      </c>
    </row>
    <row r="39" spans="1:4" x14ac:dyDescent="0.25">
      <c r="A39" s="50" t="s">
        <v>119</v>
      </c>
      <c r="B39" s="8" t="s">
        <v>35</v>
      </c>
      <c r="C39" s="9"/>
      <c r="D39" s="51" t="s">
        <v>139</v>
      </c>
    </row>
    <row r="40" spans="1:4" x14ac:dyDescent="0.25">
      <c r="A40" s="50" t="s">
        <v>119</v>
      </c>
      <c r="B40" s="8" t="s">
        <v>36</v>
      </c>
      <c r="C40" s="9"/>
      <c r="D40" s="51" t="s">
        <v>139</v>
      </c>
    </row>
    <row r="41" spans="1:4" x14ac:dyDescent="0.25">
      <c r="A41" s="50" t="s">
        <v>119</v>
      </c>
      <c r="B41" s="8" t="s">
        <v>37</v>
      </c>
      <c r="C41" s="9"/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/>
    </row>
    <row r="43" spans="1:4" x14ac:dyDescent="0.25">
      <c r="A43" t="s">
        <v>119</v>
      </c>
      <c r="B43" s="8" t="s">
        <v>39</v>
      </c>
      <c r="C43" s="9"/>
      <c r="D43" s="51" t="s">
        <v>139</v>
      </c>
    </row>
    <row r="44" spans="1:4" x14ac:dyDescent="0.25">
      <c r="A44" t="s">
        <v>119</v>
      </c>
      <c r="B44" s="8" t="s">
        <v>40</v>
      </c>
      <c r="C44" s="9"/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/>
    </row>
    <row r="46" spans="1:4" ht="16.5" thickBot="1" x14ac:dyDescent="0.3">
      <c r="A46" t="s">
        <v>117</v>
      </c>
      <c r="B46" s="14" t="s">
        <v>42</v>
      </c>
      <c r="C46" s="15"/>
      <c r="D46" t="s">
        <v>135</v>
      </c>
    </row>
    <row r="47" spans="1:4" ht="16.5" thickBot="1" x14ac:dyDescent="0.3">
      <c r="A47" t="s">
        <v>117</v>
      </c>
      <c r="B47" s="5" t="s">
        <v>43</v>
      </c>
      <c r="C47" s="7"/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>
        <f>C32</f>
        <v>2020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/>
    </row>
    <row r="51" spans="1:5" x14ac:dyDescent="0.25">
      <c r="A51" t="s">
        <v>118</v>
      </c>
      <c r="B51" s="10" t="s">
        <v>44</v>
      </c>
      <c r="C51" s="13"/>
      <c r="D51" s="51" t="s">
        <v>139</v>
      </c>
    </row>
    <row r="52" spans="1:5" x14ac:dyDescent="0.25">
      <c r="A52" t="s">
        <v>119</v>
      </c>
      <c r="B52" s="8" t="s">
        <v>45</v>
      </c>
      <c r="C52" s="9"/>
      <c r="D52" s="51"/>
    </row>
    <row r="53" spans="1:5" x14ac:dyDescent="0.25">
      <c r="A53" t="s">
        <v>119</v>
      </c>
      <c r="B53" s="8" t="s">
        <v>46</v>
      </c>
      <c r="C53" s="9"/>
      <c r="D53" s="51"/>
    </row>
    <row r="54" spans="1:5" ht="16.5" thickBot="1" x14ac:dyDescent="0.3">
      <c r="A54" t="s">
        <v>118</v>
      </c>
      <c r="B54" s="5" t="s">
        <v>103</v>
      </c>
      <c r="C54" s="7"/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>
        <f>C32</f>
        <v>2020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/>
      <c r="D58" t="s">
        <v>141</v>
      </c>
    </row>
    <row r="59" spans="1:5" x14ac:dyDescent="0.25">
      <c r="A59" t="s">
        <v>119</v>
      </c>
      <c r="B59" s="8" t="s">
        <v>34</v>
      </c>
      <c r="C59" s="9"/>
      <c r="D59" s="50" t="s">
        <v>139</v>
      </c>
    </row>
    <row r="60" spans="1:5" x14ac:dyDescent="0.25">
      <c r="A60" t="s">
        <v>119</v>
      </c>
      <c r="B60" s="35" t="s">
        <v>98</v>
      </c>
      <c r="C60" s="9"/>
      <c r="D60" s="50" t="s">
        <v>139</v>
      </c>
    </row>
    <row r="61" spans="1:5" x14ac:dyDescent="0.25">
      <c r="A61" t="s">
        <v>119</v>
      </c>
      <c r="B61" s="8" t="s">
        <v>49</v>
      </c>
      <c r="C61" s="9"/>
      <c r="D61" s="50" t="s">
        <v>139</v>
      </c>
    </row>
    <row r="62" spans="1:5" x14ac:dyDescent="0.25">
      <c r="A62" t="s">
        <v>119</v>
      </c>
      <c r="B62" s="8" t="s">
        <v>50</v>
      </c>
      <c r="C62" s="9"/>
      <c r="D62" s="50" t="s">
        <v>139</v>
      </c>
    </row>
    <row r="63" spans="1:5" x14ac:dyDescent="0.25">
      <c r="A63" t="s">
        <v>119</v>
      </c>
      <c r="B63" s="8" t="s">
        <v>51</v>
      </c>
      <c r="C63" s="9"/>
      <c r="D63" s="50" t="s">
        <v>139</v>
      </c>
    </row>
    <row r="64" spans="1:5" x14ac:dyDescent="0.25">
      <c r="A64" t="s">
        <v>119</v>
      </c>
      <c r="B64" s="8" t="s">
        <v>52</v>
      </c>
      <c r="C64" s="9"/>
      <c r="D64" s="50" t="s">
        <v>139</v>
      </c>
    </row>
    <row r="65" spans="1:4" x14ac:dyDescent="0.25">
      <c r="A65" t="s">
        <v>119</v>
      </c>
      <c r="B65" s="8" t="s">
        <v>53</v>
      </c>
      <c r="C65" s="9"/>
      <c r="D65" s="50" t="s">
        <v>139</v>
      </c>
    </row>
    <row r="66" spans="1:4" x14ac:dyDescent="0.25">
      <c r="A66" t="s">
        <v>119</v>
      </c>
      <c r="B66" s="8" t="s">
        <v>54</v>
      </c>
      <c r="C66" s="9"/>
      <c r="D66" s="50" t="s">
        <v>139</v>
      </c>
    </row>
    <row r="67" spans="1:4" x14ac:dyDescent="0.25">
      <c r="A67" t="s">
        <v>119</v>
      </c>
      <c r="B67" s="8" t="s">
        <v>55</v>
      </c>
      <c r="C67" s="9"/>
      <c r="D67" s="50" t="s">
        <v>139</v>
      </c>
    </row>
    <row r="68" spans="1:4" x14ac:dyDescent="0.25">
      <c r="A68" t="s">
        <v>119</v>
      </c>
      <c r="B68" s="8" t="s">
        <v>56</v>
      </c>
      <c r="C68" s="9"/>
      <c r="D68" s="50" t="s">
        <v>139</v>
      </c>
    </row>
    <row r="69" spans="1:4" x14ac:dyDescent="0.25">
      <c r="A69" t="s">
        <v>119</v>
      </c>
      <c r="B69" s="8" t="s">
        <v>57</v>
      </c>
      <c r="C69" s="9"/>
      <c r="D69" s="50" t="s">
        <v>139</v>
      </c>
    </row>
    <row r="70" spans="1:4" x14ac:dyDescent="0.25">
      <c r="A70" t="s">
        <v>119</v>
      </c>
      <c r="B70" s="8" t="s">
        <v>58</v>
      </c>
      <c r="C70" s="9"/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/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/>
      <c r="D74" s="50" t="s">
        <v>139</v>
      </c>
    </row>
    <row r="75" spans="1:4" x14ac:dyDescent="0.25">
      <c r="A75" t="s">
        <v>119</v>
      </c>
      <c r="B75" s="8" t="s">
        <v>62</v>
      </c>
      <c r="C75" s="9"/>
      <c r="D75" s="50" t="s">
        <v>139</v>
      </c>
    </row>
    <row r="76" spans="1:4" x14ac:dyDescent="0.25">
      <c r="A76" t="s">
        <v>119</v>
      </c>
      <c r="B76" s="8" t="s">
        <v>63</v>
      </c>
      <c r="C76" s="9"/>
      <c r="D76" s="50" t="s">
        <v>139</v>
      </c>
    </row>
    <row r="77" spans="1:4" x14ac:dyDescent="0.25">
      <c r="A77" t="s">
        <v>119</v>
      </c>
      <c r="B77" s="8" t="s">
        <v>64</v>
      </c>
      <c r="C77" s="9"/>
      <c r="D77" s="50" t="s">
        <v>139</v>
      </c>
    </row>
    <row r="78" spans="1:4" x14ac:dyDescent="0.25">
      <c r="A78" t="s">
        <v>119</v>
      </c>
      <c r="B78" s="8" t="s">
        <v>65</v>
      </c>
      <c r="C78" s="9"/>
      <c r="D78" s="50" t="s">
        <v>139</v>
      </c>
    </row>
    <row r="79" spans="1:4" x14ac:dyDescent="0.25">
      <c r="A79" t="s">
        <v>119</v>
      </c>
      <c r="B79" s="8" t="s">
        <v>66</v>
      </c>
      <c r="C79" s="9"/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/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/>
      <c r="D83" s="50" t="s">
        <v>139</v>
      </c>
    </row>
    <row r="84" spans="1:5" x14ac:dyDescent="0.25">
      <c r="A84" t="s">
        <v>119</v>
      </c>
      <c r="B84" s="8" t="s">
        <v>70</v>
      </c>
      <c r="C84" s="9"/>
      <c r="D84" s="50" t="s">
        <v>139</v>
      </c>
    </row>
    <row r="85" spans="1:5" x14ac:dyDescent="0.25">
      <c r="A85" t="s">
        <v>119</v>
      </c>
      <c r="B85" s="8" t="s">
        <v>71</v>
      </c>
      <c r="C85" s="9"/>
      <c r="D85" s="50" t="s">
        <v>139</v>
      </c>
    </row>
    <row r="86" spans="1:5" x14ac:dyDescent="0.25">
      <c r="A86" t="s">
        <v>119</v>
      </c>
      <c r="B86" s="8" t="s">
        <v>72</v>
      </c>
      <c r="C86" s="9"/>
      <c r="D86" s="50" t="s">
        <v>139</v>
      </c>
    </row>
    <row r="87" spans="1:5" x14ac:dyDescent="0.25">
      <c r="A87" t="s">
        <v>119</v>
      </c>
      <c r="B87" s="8" t="s">
        <v>73</v>
      </c>
      <c r="C87" s="9"/>
      <c r="D87" s="50" t="s">
        <v>139</v>
      </c>
    </row>
    <row r="88" spans="1:5" x14ac:dyDescent="0.25">
      <c r="A88" t="s">
        <v>119</v>
      </c>
      <c r="B88" s="8" t="s">
        <v>74</v>
      </c>
      <c r="C88" s="9"/>
      <c r="D88" s="50" t="s">
        <v>139</v>
      </c>
    </row>
    <row r="89" spans="1:5" x14ac:dyDescent="0.25">
      <c r="A89" t="s">
        <v>119</v>
      </c>
      <c r="B89" s="8" t="s">
        <v>75</v>
      </c>
      <c r="C89" s="9"/>
      <c r="D89" s="50" t="s">
        <v>139</v>
      </c>
    </row>
    <row r="90" spans="1:5" x14ac:dyDescent="0.25">
      <c r="A90" t="s">
        <v>119</v>
      </c>
      <c r="B90" s="8" t="s">
        <v>76</v>
      </c>
      <c r="C90" s="9"/>
      <c r="D90" s="50" t="s">
        <v>139</v>
      </c>
    </row>
    <row r="91" spans="1:5" x14ac:dyDescent="0.25">
      <c r="A91" t="s">
        <v>119</v>
      </c>
      <c r="B91" s="8" t="s">
        <v>77</v>
      </c>
      <c r="C91" s="9"/>
      <c r="D91" s="50" t="s">
        <v>139</v>
      </c>
    </row>
    <row r="92" spans="1:5" x14ac:dyDescent="0.25">
      <c r="A92" t="s">
        <v>119</v>
      </c>
      <c r="B92" s="8" t="s">
        <v>78</v>
      </c>
      <c r="C92" s="9"/>
      <c r="D92" s="50" t="s">
        <v>139</v>
      </c>
    </row>
    <row r="93" spans="1:5" x14ac:dyDescent="0.25">
      <c r="A93" t="s">
        <v>119</v>
      </c>
      <c r="B93" s="8" t="s">
        <v>79</v>
      </c>
      <c r="C93" s="9"/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/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/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/>
      <c r="D97" s="50" t="s">
        <v>139</v>
      </c>
    </row>
    <row r="98" spans="1:4" x14ac:dyDescent="0.25">
      <c r="A98" t="s">
        <v>119</v>
      </c>
      <c r="B98" s="8" t="s">
        <v>83</v>
      </c>
      <c r="C98" s="9"/>
      <c r="D98" s="50" t="s">
        <v>139</v>
      </c>
    </row>
    <row r="99" spans="1:4" x14ac:dyDescent="0.25">
      <c r="A99" t="s">
        <v>119</v>
      </c>
      <c r="B99" s="8" t="s">
        <v>84</v>
      </c>
      <c r="C99" s="9"/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/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C4AB-884A-44BB-9951-1B5DF4B073E5}">
  <sheetPr>
    <tabColor rgb="FFFF99CC"/>
  </sheetPr>
  <dimension ref="A1:G100"/>
  <sheetViews>
    <sheetView topLeftCell="A22" workbookViewId="0">
      <selection activeCell="I24" sqref="I24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43555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14475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8751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126905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9540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1041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615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194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208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166640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43555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f>SUM(C17:C22)</f>
        <v>113452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99353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518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3213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7429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2536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403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f>SUM(C24:C28)</f>
        <v>53188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291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41288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f>SUM(C24:C28)</f>
        <v>53188</v>
      </c>
    </row>
    <row r="30" spans="1:7" ht="16.5" thickBot="1" x14ac:dyDescent="0.3">
      <c r="A30" s="50" t="s">
        <v>117</v>
      </c>
      <c r="B30" s="5" t="s">
        <v>29</v>
      </c>
      <c r="C30" s="7">
        <f>C23+C16</f>
        <v>166640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147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v>-6409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-6489</v>
      </c>
    </row>
    <row r="35" spans="1:4" x14ac:dyDescent="0.25">
      <c r="A35" t="s">
        <v>119</v>
      </c>
      <c r="B35" s="8" t="s">
        <v>31</v>
      </c>
      <c r="C35" s="9">
        <v>80</v>
      </c>
    </row>
    <row r="36" spans="1:4" ht="16.5" thickBot="1" x14ac:dyDescent="0.3">
      <c r="A36" t="s">
        <v>117</v>
      </c>
      <c r="B36" s="5" t="s">
        <v>32</v>
      </c>
      <c r="C36" s="7">
        <f>SUM(C37:C41)</f>
        <v>2908</v>
      </c>
    </row>
    <row r="37" spans="1:4" x14ac:dyDescent="0.25">
      <c r="A37" s="50" t="s">
        <v>119</v>
      </c>
      <c r="B37" s="8" t="s">
        <v>33</v>
      </c>
      <c r="C37" s="9">
        <v>1606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91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843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270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98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-9317</v>
      </c>
    </row>
    <row r="43" spans="1:4" x14ac:dyDescent="0.25">
      <c r="A43" t="s">
        <v>119</v>
      </c>
      <c r="B43" s="8" t="s">
        <v>39</v>
      </c>
      <c r="C43" s="9">
        <v>28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1639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-10928</v>
      </c>
    </row>
    <row r="46" spans="1:4" ht="16.5" thickBot="1" x14ac:dyDescent="0.3">
      <c r="A46" t="s">
        <v>117</v>
      </c>
      <c r="B46" s="14" t="s">
        <v>42</v>
      </c>
      <c r="C46" s="15">
        <v>-1132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-9796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IQ 2019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-9796</v>
      </c>
    </row>
    <row r="51" spans="1:5" x14ac:dyDescent="0.25">
      <c r="A51" t="s">
        <v>118</v>
      </c>
      <c r="B51" s="10" t="s">
        <v>44</v>
      </c>
      <c r="C51" s="13">
        <v>-134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-134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-9930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IQ 2019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-10928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91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7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1795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15130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533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428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-556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-85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-125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6290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107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3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C74+C75+C76-C77-C78-C79</f>
        <v>104</v>
      </c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5" x14ac:dyDescent="0.25">
      <c r="A84" t="s">
        <v>119</v>
      </c>
      <c r="B84" s="8" t="s">
        <v>70</v>
      </c>
      <c r="C84" s="9">
        <v>0</v>
      </c>
      <c r="D84" s="50" t="s">
        <v>139</v>
      </c>
    </row>
    <row r="85" spans="1:5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5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5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5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5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5" x14ac:dyDescent="0.25">
      <c r="A90" t="s">
        <v>119</v>
      </c>
      <c r="B90" s="8" t="s">
        <v>76</v>
      </c>
      <c r="C90" s="9">
        <v>1422</v>
      </c>
      <c r="D90" s="50" t="s">
        <v>139</v>
      </c>
    </row>
    <row r="91" spans="1:5" x14ac:dyDescent="0.25">
      <c r="A91" t="s">
        <v>119</v>
      </c>
      <c r="B91" s="8" t="s">
        <v>77</v>
      </c>
      <c r="C91" s="9">
        <v>17</v>
      </c>
      <c r="D91" s="50" t="s">
        <v>139</v>
      </c>
    </row>
    <row r="92" spans="1:5" x14ac:dyDescent="0.25">
      <c r="A92" t="s">
        <v>119</v>
      </c>
      <c r="B92" s="8" t="s">
        <v>78</v>
      </c>
      <c r="C92" s="9">
        <v>2057</v>
      </c>
      <c r="D92" s="50" t="s">
        <v>139</v>
      </c>
    </row>
    <row r="93" spans="1:5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>
        <f>C83+C84+C85+C86-C87-C88-C89-C90-C91-C92-C93</f>
        <v>-3496</v>
      </c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>
        <v>2899</v>
      </c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>
        <v>14490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-15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11592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14490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3572-3F5A-436B-84A5-1A27C3E52B9E}">
  <sheetPr>
    <tabColor theme="7"/>
  </sheetPr>
  <dimension ref="A1:G100"/>
  <sheetViews>
    <sheetView topLeftCell="A19" workbookViewId="0">
      <selection activeCell="F41" sqref="F41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43465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11598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9285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142034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9540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1102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748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291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202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179711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43465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f>SUM(C17:C22)</f>
        <v>116593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101045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1367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736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9307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4048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90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f>SUM(C24:C28)</f>
        <v>63118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426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51083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f>SUM(C24:C28)</f>
        <v>63118</v>
      </c>
    </row>
    <row r="30" spans="1:7" ht="16.5" thickBot="1" x14ac:dyDescent="0.3">
      <c r="A30" s="50" t="s">
        <v>117</v>
      </c>
      <c r="B30" s="5" t="s">
        <v>29</v>
      </c>
      <c r="C30" s="7">
        <f>C23+C16</f>
        <v>179711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>
        <v>2018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50160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49309</v>
      </c>
    </row>
    <row r="35" spans="1:4" x14ac:dyDescent="0.25">
      <c r="A35" t="s">
        <v>119</v>
      </c>
      <c r="B35" s="8" t="s">
        <v>31</v>
      </c>
      <c r="C35" s="9">
        <v>851</v>
      </c>
    </row>
    <row r="36" spans="1:4" ht="16.5" thickBot="1" x14ac:dyDescent="0.3">
      <c r="A36" t="s">
        <v>117</v>
      </c>
      <c r="B36" s="5" t="s">
        <v>32</v>
      </c>
      <c r="C36" s="7">
        <f>SUM(C37:C41)</f>
        <v>12898</v>
      </c>
    </row>
    <row r="37" spans="1:4" x14ac:dyDescent="0.25">
      <c r="A37" s="50" t="s">
        <v>119</v>
      </c>
      <c r="B37" s="8" t="s">
        <v>33</v>
      </c>
      <c r="C37" s="9">
        <v>4168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406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5781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1230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939+374</f>
        <v>1313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37262</v>
      </c>
    </row>
    <row r="43" spans="1:4" x14ac:dyDescent="0.25">
      <c r="A43" t="s">
        <v>119</v>
      </c>
      <c r="B43" s="8" t="s">
        <v>39</v>
      </c>
      <c r="C43" s="9">
        <v>532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7443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30351</v>
      </c>
    </row>
    <row r="46" spans="1:4" ht="16.5" thickBot="1" x14ac:dyDescent="0.3">
      <c r="A46" t="s">
        <v>117</v>
      </c>
      <c r="B46" s="14" t="s">
        <v>42</v>
      </c>
      <c r="C46" s="15">
        <v>8344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22007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>
        <f>C32</f>
        <v>2018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22007</v>
      </c>
    </row>
    <row r="51" spans="1:5" x14ac:dyDescent="0.25">
      <c r="A51" t="s">
        <v>118</v>
      </c>
      <c r="B51" s="10" t="s">
        <v>44</v>
      </c>
      <c r="C51" s="13">
        <f>SUM(C52:C53)</f>
        <v>1609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1609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23616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>
        <f>C32</f>
        <v>2018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30351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406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-231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7381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54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-15863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-3702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14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87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-33430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-11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-3614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-18558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105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756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9540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157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C74+C75+C76-C77-C78-C79</f>
        <v>-10348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42196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17714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68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6021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C83+C84+C85+C86-C87-C88-C89-C90-C91-C92-C93</f>
        <v>18393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v>-10513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-10439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74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22037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11598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7F6B3-F105-4A2E-98FD-4443DF1CD1DF}">
  <sheetPr>
    <tabColor theme="7"/>
  </sheetPr>
  <dimension ref="A1:G100"/>
  <sheetViews>
    <sheetView workbookViewId="0">
      <selection activeCell="E35" sqref="E35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43465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11598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9285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142034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9540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1102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748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291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202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179711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43465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f>SUM(C17:C22)</f>
        <v>116593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101045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1367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736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9307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4048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90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f>SUM(C24:C28)</f>
        <v>63118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426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51083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f>SUM(C24:C28)</f>
        <v>63118</v>
      </c>
    </row>
    <row r="30" spans="1:7" ht="16.5" thickBot="1" x14ac:dyDescent="0.3">
      <c r="A30" s="50" t="s">
        <v>117</v>
      </c>
      <c r="B30" s="5" t="s">
        <v>29</v>
      </c>
      <c r="C30" s="7">
        <f>C23+C16</f>
        <v>179711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146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19686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19668</v>
      </c>
    </row>
    <row r="35" spans="1:4" x14ac:dyDescent="0.25">
      <c r="A35" t="s">
        <v>119</v>
      </c>
      <c r="B35" s="8" t="s">
        <v>31</v>
      </c>
      <c r="C35" s="9">
        <v>18</v>
      </c>
    </row>
    <row r="36" spans="1:4" ht="16.5" thickBot="1" x14ac:dyDescent="0.3">
      <c r="A36" t="s">
        <v>117</v>
      </c>
      <c r="B36" s="5" t="s">
        <v>32</v>
      </c>
      <c r="C36" s="7">
        <f>SUM(C37:C41)</f>
        <v>4069</v>
      </c>
    </row>
    <row r="37" spans="1:4" x14ac:dyDescent="0.25">
      <c r="A37" s="50" t="s">
        <v>119</v>
      </c>
      <c r="B37" s="8" t="s">
        <v>33</v>
      </c>
      <c r="C37" s="9">
        <v>1171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134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1814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555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395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15617</v>
      </c>
    </row>
    <row r="43" spans="1:4" x14ac:dyDescent="0.25">
      <c r="A43" t="s">
        <v>119</v>
      </c>
      <c r="B43" s="8" t="s">
        <v>39</v>
      </c>
      <c r="C43" s="9">
        <v>-1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1674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13942</v>
      </c>
    </row>
    <row r="46" spans="1:4" ht="16.5" thickBot="1" x14ac:dyDescent="0.3">
      <c r="A46" t="s">
        <v>117</v>
      </c>
      <c r="B46" s="14" t="s">
        <v>42</v>
      </c>
      <c r="C46" s="15">
        <v>2977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10965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IVQ 2018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10965</v>
      </c>
    </row>
    <row r="51" spans="1:5" x14ac:dyDescent="0.25">
      <c r="A51" t="s">
        <v>118</v>
      </c>
      <c r="B51" s="10" t="s">
        <v>44</v>
      </c>
      <c r="C51" s="13">
        <v>-28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-28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10937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IVQ 2018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13942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134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-10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3432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54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-674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-6551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14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79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-2164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11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-867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v>7378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-443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v>443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0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1418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16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1310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v>-2744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v>5077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2392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-193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5151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ignoredErrors>
    <ignoredError sqref="C1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100"/>
  <sheetViews>
    <sheetView topLeftCell="A4" workbookViewId="0">
      <selection activeCell="B31" sqref="B31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43373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6714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4628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142376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9540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1200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1224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195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194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170982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43373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f>SUM(C17:C22)</f>
        <v>114615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101552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703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2747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8817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796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f>SUM(C24:C28)</f>
        <v>56367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454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44304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f>SUM(C24:C28)</f>
        <v>56367</v>
      </c>
    </row>
    <row r="30" spans="1:7" ht="16.5" thickBot="1" x14ac:dyDescent="0.3">
      <c r="A30" s="50" t="s">
        <v>117</v>
      </c>
      <c r="B30" s="5" t="s">
        <v>29</v>
      </c>
      <c r="C30" s="7">
        <f>C23+C16</f>
        <v>170982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145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12229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11956</v>
      </c>
    </row>
    <row r="35" spans="1:4" x14ac:dyDescent="0.25">
      <c r="A35" t="s">
        <v>119</v>
      </c>
      <c r="B35" s="8" t="s">
        <v>31</v>
      </c>
      <c r="C35" s="9">
        <v>273</v>
      </c>
    </row>
    <row r="36" spans="1:4" ht="16.5" thickBot="1" x14ac:dyDescent="0.3">
      <c r="A36" t="s">
        <v>117</v>
      </c>
      <c r="B36" s="5" t="s">
        <v>32</v>
      </c>
      <c r="C36" s="7">
        <f>SUM(C37:C41)</f>
        <v>2784</v>
      </c>
    </row>
    <row r="37" spans="1:4" x14ac:dyDescent="0.25">
      <c r="A37" s="50" t="s">
        <v>119</v>
      </c>
      <c r="B37" s="8" t="s">
        <v>33</v>
      </c>
      <c r="C37" s="9">
        <v>956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107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971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191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559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9445</v>
      </c>
    </row>
    <row r="43" spans="1:4" x14ac:dyDescent="0.25">
      <c r="A43" t="s">
        <v>119</v>
      </c>
      <c r="B43" s="8" t="s">
        <v>39</v>
      </c>
      <c r="C43" s="9">
        <v>510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2346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7609</v>
      </c>
    </row>
    <row r="46" spans="1:4" ht="16.5" thickBot="1" x14ac:dyDescent="0.3">
      <c r="A46" t="s">
        <v>117</v>
      </c>
      <c r="B46" s="14" t="s">
        <v>42</v>
      </c>
      <c r="C46" s="15">
        <v>3863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3746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IIIQ 2018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3746</v>
      </c>
    </row>
    <row r="51" spans="1:5" x14ac:dyDescent="0.25">
      <c r="A51" t="s">
        <v>118</v>
      </c>
      <c r="B51" s="10" t="s">
        <v>44</v>
      </c>
      <c r="C51" s="13">
        <v>-300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-300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3446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IIIQ 2018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7609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107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89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1606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-756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306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46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-4353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-1720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2934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74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485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157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v>-568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0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1417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-2521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4711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v>-3607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v>-1241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1244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-70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-1241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G100"/>
  <sheetViews>
    <sheetView topLeftCell="A13" workbookViewId="0">
      <selection activeCell="G47" sqref="G47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25" t="s">
        <v>143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8025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4934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141621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9540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721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1162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349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197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171460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4" t="str">
        <f>C2</f>
        <v>30.06.2018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f>SUM(C17:C22)</f>
        <v>118446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104121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1112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1546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5847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5820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f>SUM(C24:C28)</f>
        <v>53014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754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40651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f>SUM(C24:C28)</f>
        <v>53014</v>
      </c>
    </row>
    <row r="30" spans="1:7" ht="16.5" thickBot="1" x14ac:dyDescent="0.3">
      <c r="A30" s="50" t="s">
        <v>117</v>
      </c>
      <c r="B30" s="5" t="s">
        <v>29</v>
      </c>
      <c r="C30" s="7">
        <f>C23+C16</f>
        <v>171460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144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-1307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-1865</v>
      </c>
    </row>
    <row r="35" spans="1:4" x14ac:dyDescent="0.25">
      <c r="A35" t="s">
        <v>119</v>
      </c>
      <c r="B35" s="8" t="s">
        <v>31</v>
      </c>
      <c r="C35" s="9">
        <v>558</v>
      </c>
    </row>
    <row r="36" spans="1:4" ht="16.5" thickBot="1" x14ac:dyDescent="0.3">
      <c r="A36" t="s">
        <v>117</v>
      </c>
      <c r="B36" s="5" t="s">
        <v>32</v>
      </c>
      <c r="C36" s="7">
        <f>SUM(C37:C41)</f>
        <v>3056</v>
      </c>
    </row>
    <row r="37" spans="1:4" x14ac:dyDescent="0.25">
      <c r="A37" s="50" t="s">
        <v>119</v>
      </c>
      <c r="B37" s="8" t="s">
        <v>33</v>
      </c>
      <c r="C37" s="9">
        <v>945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84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1517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220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290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-4363</v>
      </c>
    </row>
    <row r="43" spans="1:4" x14ac:dyDescent="0.25">
      <c r="A43" t="s">
        <v>119</v>
      </c>
      <c r="B43" s="8" t="s">
        <v>39</v>
      </c>
      <c r="C43" s="9">
        <v>-551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2329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-7243</v>
      </c>
    </row>
    <row r="46" spans="1:4" ht="16.5" thickBot="1" x14ac:dyDescent="0.3">
      <c r="A46" t="s">
        <v>117</v>
      </c>
      <c r="B46" s="14" t="s">
        <v>42</v>
      </c>
      <c r="C46" s="15">
        <v>-1952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-5291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IIQ 2018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-5291</v>
      </c>
    </row>
    <row r="51" spans="1:5" x14ac:dyDescent="0.25">
      <c r="A51" t="s">
        <v>118</v>
      </c>
      <c r="B51" s="10" t="s">
        <v>44</v>
      </c>
      <c r="C51" s="13">
        <v>2413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2413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-2878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IIQ 2018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-7243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84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-14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1872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15580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2260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-11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-24807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-61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-717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C58+SUM(C59:C70)</f>
        <v>-13057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31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397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v>-366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175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7879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2573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0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v>-9124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v>-22548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-22569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41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-22548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G100"/>
  <sheetViews>
    <sheetView topLeftCell="A67" workbookViewId="0">
      <selection activeCell="F51" sqref="F51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25" t="s">
        <v>12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30532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7195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157201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9540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644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983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304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224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211534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4" t="str">
        <f>C2</f>
        <v>31.03.2018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v>154457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108831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1413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2709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8667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32837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v>57077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-1659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47127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v>57077</v>
      </c>
    </row>
    <row r="30" spans="1:7" ht="16.5" thickBot="1" x14ac:dyDescent="0.3">
      <c r="A30" s="50" t="s">
        <v>117</v>
      </c>
      <c r="B30" s="5" t="s">
        <v>29</v>
      </c>
      <c r="C30" s="7">
        <v>211534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104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v>19552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19550</v>
      </c>
    </row>
    <row r="35" spans="1:4" x14ac:dyDescent="0.25">
      <c r="A35" t="s">
        <v>119</v>
      </c>
      <c r="B35" s="8" t="s">
        <v>31</v>
      </c>
      <c r="C35" s="9">
        <v>2</v>
      </c>
    </row>
    <row r="36" spans="1:4" ht="16.5" thickBot="1" x14ac:dyDescent="0.3">
      <c r="A36" t="s">
        <v>117</v>
      </c>
      <c r="B36" s="5" t="s">
        <v>32</v>
      </c>
      <c r="C36" s="7">
        <v>2989</v>
      </c>
    </row>
    <row r="37" spans="1:4" x14ac:dyDescent="0.25">
      <c r="A37" s="50" t="s">
        <v>119</v>
      </c>
      <c r="B37" s="8" t="s">
        <v>33</v>
      </c>
      <c r="C37" s="9">
        <v>1096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81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1479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264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69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v>16563</v>
      </c>
    </row>
    <row r="43" spans="1:4" x14ac:dyDescent="0.25">
      <c r="A43" t="s">
        <v>119</v>
      </c>
      <c r="B43" s="8" t="s">
        <v>39</v>
      </c>
      <c r="C43" s="9">
        <v>574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1094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v>16043</v>
      </c>
    </row>
    <row r="46" spans="1:4" ht="16.5" thickBot="1" x14ac:dyDescent="0.3">
      <c r="A46" t="s">
        <v>117</v>
      </c>
      <c r="B46" s="14" t="s">
        <v>42</v>
      </c>
      <c r="C46" s="15">
        <v>3456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v>12587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IQ 2018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12587</v>
      </c>
    </row>
    <row r="51" spans="1:5" x14ac:dyDescent="0.25">
      <c r="A51" t="s">
        <v>118</v>
      </c>
      <c r="B51" s="10" t="s">
        <v>44</v>
      </c>
      <c r="C51" s="13">
        <v>-476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-476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v>12111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IQ 2018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16043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81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-296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471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-30013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283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-27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-2106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61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-310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v>-15813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317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9540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C74+C75+C76-C77-C78-C79</f>
        <v>-9857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42021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7000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1153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v>33868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v>8199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8494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296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22037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30236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E100"/>
  <sheetViews>
    <sheetView topLeftCell="A34" workbookViewId="0">
      <selection activeCell="C47" sqref="C47"/>
    </sheetView>
  </sheetViews>
  <sheetFormatPr defaultColWidth="11" defaultRowHeight="15.75" x14ac:dyDescent="0.25"/>
  <cols>
    <col min="2" max="2" width="52.375" customWidth="1"/>
    <col min="3" max="3" width="23.375" customWidth="1"/>
  </cols>
  <sheetData>
    <row r="1" spans="1:4" ht="16.5" thickBot="1" x14ac:dyDescent="0.3">
      <c r="B1" s="16"/>
      <c r="C1" s="16"/>
    </row>
    <row r="2" spans="1:4" ht="16.5" thickBot="1" x14ac:dyDescent="0.3">
      <c r="A2" t="str">
        <f>'IQ2018'!A2</f>
        <v>h1</v>
      </c>
      <c r="B2" s="24" t="s">
        <v>0</v>
      </c>
      <c r="C2" s="37" t="s">
        <v>89</v>
      </c>
      <c r="D2" t="s">
        <v>133</v>
      </c>
    </row>
    <row r="3" spans="1:4" x14ac:dyDescent="0.25">
      <c r="A3" t="str">
        <f>'IQ2018'!A3</f>
        <v>h2</v>
      </c>
      <c r="B3" s="17" t="s">
        <v>1</v>
      </c>
      <c r="C3" s="46">
        <v>22037</v>
      </c>
      <c r="D3" s="51" t="s">
        <v>139</v>
      </c>
    </row>
    <row r="4" spans="1:4" x14ac:dyDescent="0.25">
      <c r="A4" t="str">
        <f>'IQ2018'!A4</f>
        <v>h4</v>
      </c>
      <c r="B4" s="8" t="s">
        <v>2</v>
      </c>
      <c r="C4" s="31">
        <v>7478</v>
      </c>
      <c r="D4" s="51" t="s">
        <v>139</v>
      </c>
    </row>
    <row r="5" spans="1:4" x14ac:dyDescent="0.25">
      <c r="A5" t="str">
        <f>'IQ2018'!A5</f>
        <v>h4</v>
      </c>
      <c r="B5" s="8" t="s">
        <v>3</v>
      </c>
      <c r="C5" s="31">
        <v>127187</v>
      </c>
      <c r="D5" s="51" t="s">
        <v>139</v>
      </c>
    </row>
    <row r="6" spans="1:4" x14ac:dyDescent="0.25">
      <c r="A6" t="str">
        <f>'IQ2018'!A6</f>
        <v>h4</v>
      </c>
      <c r="B6" s="8" t="s">
        <v>4</v>
      </c>
      <c r="C6" s="31">
        <v>17</v>
      </c>
      <c r="D6" s="51" t="s">
        <v>139</v>
      </c>
    </row>
    <row r="7" spans="1:4" x14ac:dyDescent="0.25">
      <c r="A7" t="str">
        <f>'IQ2018'!A7</f>
        <v>h4</v>
      </c>
      <c r="B7" s="8" t="s">
        <v>5</v>
      </c>
      <c r="C7" s="31">
        <v>0</v>
      </c>
      <c r="D7" s="51" t="s">
        <v>139</v>
      </c>
    </row>
    <row r="8" spans="1:4" x14ac:dyDescent="0.25">
      <c r="A8" t="str">
        <f>'IQ2018'!A8</f>
        <v>h4</v>
      </c>
      <c r="B8" s="8" t="s">
        <v>6</v>
      </c>
      <c r="C8" s="31">
        <v>532</v>
      </c>
      <c r="D8" s="51" t="s">
        <v>139</v>
      </c>
    </row>
    <row r="9" spans="1:4" x14ac:dyDescent="0.25">
      <c r="A9" t="str">
        <f>'IQ2018'!A9</f>
        <v>h4</v>
      </c>
      <c r="B9" s="8" t="s">
        <v>7</v>
      </c>
      <c r="C9" s="31">
        <v>853</v>
      </c>
      <c r="D9" s="51" t="s">
        <v>139</v>
      </c>
    </row>
    <row r="10" spans="1:4" x14ac:dyDescent="0.25">
      <c r="A10" t="str">
        <f>'IQ2018'!A10</f>
        <v>h4</v>
      </c>
      <c r="B10" s="8" t="s">
        <v>8</v>
      </c>
      <c r="C10" s="31">
        <v>4894</v>
      </c>
      <c r="D10" s="51" t="s">
        <v>139</v>
      </c>
    </row>
    <row r="11" spans="1:4" x14ac:dyDescent="0.25">
      <c r="A11" t="str">
        <f>'IQ2018'!A11</f>
        <v>h4</v>
      </c>
      <c r="B11" s="8" t="s">
        <v>9</v>
      </c>
      <c r="C11" s="31">
        <v>304</v>
      </c>
      <c r="D11" s="51" t="s">
        <v>139</v>
      </c>
    </row>
    <row r="12" spans="1:4" ht="16.5" thickBot="1" x14ac:dyDescent="0.3">
      <c r="A12" t="str">
        <f>'IQ2018'!A12</f>
        <v>h4</v>
      </c>
      <c r="B12" s="14" t="s">
        <v>10</v>
      </c>
      <c r="C12" s="40">
        <v>42</v>
      </c>
      <c r="D12" s="51" t="s">
        <v>139</v>
      </c>
    </row>
    <row r="13" spans="1:4" ht="16.5" thickBot="1" x14ac:dyDescent="0.3">
      <c r="A13" t="str">
        <f>'IQ2018'!A13</f>
        <v>h2</v>
      </c>
      <c r="B13" s="14" t="s">
        <v>11</v>
      </c>
      <c r="C13" s="39">
        <f>SUM(C3:C12)</f>
        <v>163344</v>
      </c>
    </row>
    <row r="14" spans="1:4" ht="16.5" thickBot="1" x14ac:dyDescent="0.3">
      <c r="A14" t="str">
        <f>'IQ2018'!A14</f>
        <v>h5</v>
      </c>
      <c r="B14" s="19"/>
      <c r="C14" s="19"/>
      <c r="D14" t="s">
        <v>133</v>
      </c>
    </row>
    <row r="15" spans="1:4" ht="16.5" thickBot="1" x14ac:dyDescent="0.3">
      <c r="A15" t="str">
        <f>'IQ2018'!A15</f>
        <v>h1</v>
      </c>
      <c r="B15" s="3" t="s">
        <v>14</v>
      </c>
      <c r="C15" s="37" t="s">
        <v>89</v>
      </c>
      <c r="D15" t="s">
        <v>133</v>
      </c>
    </row>
    <row r="16" spans="1:4" ht="16.5" thickBot="1" x14ac:dyDescent="0.3">
      <c r="A16" t="str">
        <f>'IQ2018'!A16</f>
        <v>h2</v>
      </c>
      <c r="B16" s="5" t="s">
        <v>15</v>
      </c>
      <c r="C16" s="39">
        <f>SUM(C17:C22)</f>
        <v>118377</v>
      </c>
    </row>
    <row r="17" spans="1:4" x14ac:dyDescent="0.25">
      <c r="A17" t="str">
        <f>'IQ2018'!A17</f>
        <v>h4</v>
      </c>
      <c r="B17" s="8" t="s">
        <v>16</v>
      </c>
      <c r="C17" s="31">
        <v>74321</v>
      </c>
      <c r="D17" s="51" t="s">
        <v>139</v>
      </c>
    </row>
    <row r="18" spans="1:4" x14ac:dyDescent="0.25">
      <c r="A18" t="str">
        <f>'IQ2018'!A18</f>
        <v>h4</v>
      </c>
      <c r="B18" s="8" t="s">
        <v>17</v>
      </c>
      <c r="C18" s="31">
        <v>410</v>
      </c>
      <c r="D18" s="51" t="s">
        <v>139</v>
      </c>
    </row>
    <row r="19" spans="1:4" x14ac:dyDescent="0.25">
      <c r="A19" t="str">
        <f>'IQ2018'!A19</f>
        <v>h4</v>
      </c>
      <c r="B19" s="8" t="s">
        <v>18</v>
      </c>
      <c r="C19" s="31">
        <v>1738</v>
      </c>
      <c r="D19" s="51" t="s">
        <v>139</v>
      </c>
    </row>
    <row r="20" spans="1:4" x14ac:dyDescent="0.25">
      <c r="A20" t="str">
        <f>'IQ2018'!A20</f>
        <v>h4</v>
      </c>
      <c r="B20" s="8" t="s">
        <v>19</v>
      </c>
      <c r="C20" s="31">
        <v>6395</v>
      </c>
      <c r="D20" s="51" t="s">
        <v>139</v>
      </c>
    </row>
    <row r="21" spans="1:4" x14ac:dyDescent="0.25">
      <c r="A21" t="str">
        <f>'IQ2018'!A21</f>
        <v>h4</v>
      </c>
      <c r="B21" s="8" t="s">
        <v>20</v>
      </c>
      <c r="C21" s="31">
        <v>35513</v>
      </c>
      <c r="D21" s="51" t="s">
        <v>139</v>
      </c>
    </row>
    <row r="22" spans="1:4" x14ac:dyDescent="0.25">
      <c r="A22" t="str">
        <f>'IQ2018'!A22</f>
        <v>h4</v>
      </c>
      <c r="B22" s="8" t="s">
        <v>21</v>
      </c>
      <c r="C22" s="31">
        <v>0</v>
      </c>
      <c r="D22" s="51" t="s">
        <v>139</v>
      </c>
    </row>
    <row r="23" spans="1:4" ht="16.5" thickBot="1" x14ac:dyDescent="0.3">
      <c r="A23" t="str">
        <f>'IQ2018'!A23</f>
        <v>h2</v>
      </c>
      <c r="B23" s="5" t="s">
        <v>22</v>
      </c>
      <c r="C23" s="39">
        <f>SUM(C24:C28)</f>
        <v>44967</v>
      </c>
    </row>
    <row r="24" spans="1:4" x14ac:dyDescent="0.25">
      <c r="A24" t="str">
        <f>'IQ2018'!A24</f>
        <v>h4</v>
      </c>
      <c r="B24" s="8" t="s">
        <v>23</v>
      </c>
      <c r="C24" s="31">
        <v>7306</v>
      </c>
      <c r="D24" s="51" t="s">
        <v>139</v>
      </c>
    </row>
    <row r="25" spans="1:4" x14ac:dyDescent="0.25">
      <c r="A25" t="str">
        <f>'IQ2018'!A25</f>
        <v>h4</v>
      </c>
      <c r="B25" s="8" t="s">
        <v>24</v>
      </c>
      <c r="C25" s="31">
        <v>4340</v>
      </c>
      <c r="D25" s="51" t="s">
        <v>139</v>
      </c>
    </row>
    <row r="26" spans="1:4" x14ac:dyDescent="0.25">
      <c r="A26" t="str">
        <f>'IQ2018'!A26</f>
        <v>h4</v>
      </c>
      <c r="B26" s="8" t="s">
        <v>25</v>
      </c>
      <c r="C26" s="31">
        <v>-37</v>
      </c>
      <c r="D26" s="51" t="s">
        <v>139</v>
      </c>
    </row>
    <row r="27" spans="1:4" x14ac:dyDescent="0.25">
      <c r="A27" t="str">
        <f>'IQ2018'!A27</f>
        <v>h4</v>
      </c>
      <c r="B27" s="8" t="s">
        <v>26</v>
      </c>
      <c r="C27" s="31">
        <v>-1183</v>
      </c>
      <c r="D27" s="51" t="s">
        <v>139</v>
      </c>
    </row>
    <row r="28" spans="1:4" ht="16.5" thickBot="1" x14ac:dyDescent="0.3">
      <c r="A28" t="str">
        <f>'IQ2018'!A28</f>
        <v>h4</v>
      </c>
      <c r="B28" s="8" t="s">
        <v>27</v>
      </c>
      <c r="C28" s="31">
        <v>34541</v>
      </c>
      <c r="D28" s="51" t="s">
        <v>139</v>
      </c>
    </row>
    <row r="29" spans="1:4" ht="16.5" thickBot="1" x14ac:dyDescent="0.3">
      <c r="A29" t="str">
        <f>'IQ2018'!A29</f>
        <v>h2</v>
      </c>
      <c r="B29" s="20" t="s">
        <v>28</v>
      </c>
      <c r="C29" s="41">
        <f>C23</f>
        <v>44967</v>
      </c>
    </row>
    <row r="30" spans="1:4" ht="16.5" thickBot="1" x14ac:dyDescent="0.3">
      <c r="A30" t="str">
        <f>'IQ2018'!A30</f>
        <v>h2</v>
      </c>
      <c r="B30" s="5" t="s">
        <v>29</v>
      </c>
      <c r="C30" s="39">
        <f>C16+C23</f>
        <v>163344</v>
      </c>
    </row>
    <row r="31" spans="1:4" ht="16.5" thickBot="1" x14ac:dyDescent="0.3">
      <c r="A31" t="str">
        <f>'IQ2018'!A31</f>
        <v>h5</v>
      </c>
      <c r="B31" s="10"/>
      <c r="C31" s="13"/>
      <c r="D31" t="s">
        <v>133</v>
      </c>
    </row>
    <row r="32" spans="1:4" ht="16.5" thickBot="1" x14ac:dyDescent="0.3">
      <c r="A32" t="str">
        <f>'IQ2018'!A32</f>
        <v>h1</v>
      </c>
      <c r="B32" s="3" t="s">
        <v>88</v>
      </c>
      <c r="C32" s="4">
        <v>2017</v>
      </c>
      <c r="D32" t="s">
        <v>133</v>
      </c>
    </row>
    <row r="33" spans="1:4" ht="16.5" thickBot="1" x14ac:dyDescent="0.3">
      <c r="A33" t="str">
        <f>'IQ2018'!A33</f>
        <v>h2</v>
      </c>
      <c r="B33" s="5" t="s">
        <v>142</v>
      </c>
      <c r="C33" s="47">
        <f>SUM(C34:C35)</f>
        <v>41514</v>
      </c>
      <c r="D33" t="s">
        <v>141</v>
      </c>
    </row>
    <row r="34" spans="1:4" x14ac:dyDescent="0.25">
      <c r="A34" t="str">
        <f>'IQ2018'!A34</f>
        <v>h4</v>
      </c>
      <c r="B34" s="8" t="s">
        <v>30</v>
      </c>
      <c r="C34" s="31">
        <f>41618-108</f>
        <v>41510</v>
      </c>
    </row>
    <row r="35" spans="1:4" x14ac:dyDescent="0.25">
      <c r="A35" t="str">
        <f>'IQ2018'!A35</f>
        <v>h4</v>
      </c>
      <c r="B35" s="8" t="s">
        <v>31</v>
      </c>
      <c r="C35" s="31">
        <v>4</v>
      </c>
    </row>
    <row r="36" spans="1:4" ht="16.5" thickBot="1" x14ac:dyDescent="0.3">
      <c r="A36" t="str">
        <f>'IQ2018'!A36</f>
        <v>h2</v>
      </c>
      <c r="B36" s="5" t="s">
        <v>32</v>
      </c>
      <c r="C36" s="39">
        <f>SUM(C37:C41)</f>
        <v>6370</v>
      </c>
    </row>
    <row r="37" spans="1:4" x14ac:dyDescent="0.25">
      <c r="A37" t="str">
        <f>'IQ2018'!A37</f>
        <v>h4</v>
      </c>
      <c r="B37" s="8" t="s">
        <v>33</v>
      </c>
      <c r="C37" s="31">
        <f>2340+403</f>
        <v>2743</v>
      </c>
      <c r="D37" s="51" t="s">
        <v>139</v>
      </c>
    </row>
    <row r="38" spans="1:4" x14ac:dyDescent="0.25">
      <c r="A38" t="str">
        <f>'IQ2018'!A38</f>
        <v>h4</v>
      </c>
      <c r="B38" s="8" t="s">
        <v>34</v>
      </c>
      <c r="C38" s="31">
        <v>326</v>
      </c>
      <c r="D38" s="51" t="s">
        <v>139</v>
      </c>
    </row>
    <row r="39" spans="1:4" x14ac:dyDescent="0.25">
      <c r="A39" t="str">
        <f>'IQ2018'!A39</f>
        <v>h4</v>
      </c>
      <c r="B39" s="8" t="s">
        <v>35</v>
      </c>
      <c r="C39" s="31">
        <v>2430</v>
      </c>
      <c r="D39" s="51" t="s">
        <v>139</v>
      </c>
    </row>
    <row r="40" spans="1:4" x14ac:dyDescent="0.25">
      <c r="A40" t="str">
        <f>'IQ2018'!A40</f>
        <v>h4</v>
      </c>
      <c r="B40" s="8" t="s">
        <v>36</v>
      </c>
      <c r="C40" s="31">
        <v>480</v>
      </c>
      <c r="D40" s="51" t="s">
        <v>139</v>
      </c>
    </row>
    <row r="41" spans="1:4" x14ac:dyDescent="0.25">
      <c r="A41" t="str">
        <f>'IQ2018'!A41</f>
        <v>h4</v>
      </c>
      <c r="B41" s="8" t="s">
        <v>37</v>
      </c>
      <c r="C41" s="31">
        <v>391</v>
      </c>
      <c r="D41" s="51" t="s">
        <v>139</v>
      </c>
    </row>
    <row r="42" spans="1:4" ht="16.5" thickBot="1" x14ac:dyDescent="0.3">
      <c r="A42" t="str">
        <f>'IQ2018'!A42</f>
        <v>h2</v>
      </c>
      <c r="B42" s="5" t="s">
        <v>38</v>
      </c>
      <c r="C42" s="39">
        <f>C33-C36</f>
        <v>35144</v>
      </c>
    </row>
    <row r="43" spans="1:4" x14ac:dyDescent="0.25">
      <c r="A43" t="str">
        <f>'IQ2018'!A43</f>
        <v>h4</v>
      </c>
      <c r="B43" s="8" t="s">
        <v>39</v>
      </c>
      <c r="C43" s="31">
        <v>59</v>
      </c>
      <c r="D43" s="51" t="s">
        <v>139</v>
      </c>
    </row>
    <row r="44" spans="1:4" x14ac:dyDescent="0.25">
      <c r="A44" t="str">
        <f>'IQ2018'!A44</f>
        <v>h4</v>
      </c>
      <c r="B44" s="8" t="s">
        <v>40</v>
      </c>
      <c r="C44" s="31">
        <v>3378</v>
      </c>
      <c r="D44" s="51" t="s">
        <v>139</v>
      </c>
    </row>
    <row r="45" spans="1:4" ht="16.5" thickBot="1" x14ac:dyDescent="0.3">
      <c r="A45" t="str">
        <f>'IQ2018'!A45</f>
        <v>h2</v>
      </c>
      <c r="B45" s="5" t="s">
        <v>41</v>
      </c>
      <c r="C45" s="39">
        <f>C42+C43-C44</f>
        <v>31825</v>
      </c>
    </row>
    <row r="46" spans="1:4" ht="16.5" thickBot="1" x14ac:dyDescent="0.3">
      <c r="A46" t="str">
        <f>'IQ2018'!A46</f>
        <v>h2</v>
      </c>
      <c r="B46" s="14" t="s">
        <v>42</v>
      </c>
      <c r="C46" s="40">
        <v>6899</v>
      </c>
      <c r="D46" t="s">
        <v>135</v>
      </c>
    </row>
    <row r="47" spans="1:4" ht="16.5" thickBot="1" x14ac:dyDescent="0.3">
      <c r="A47" t="str">
        <f>'IQ2018'!A47</f>
        <v>h2</v>
      </c>
      <c r="B47" s="5" t="s">
        <v>43</v>
      </c>
      <c r="C47" s="42">
        <f>C45-C46</f>
        <v>24926</v>
      </c>
      <c r="D47" t="s">
        <v>141</v>
      </c>
    </row>
    <row r="48" spans="1:4" ht="16.5" thickBot="1" x14ac:dyDescent="0.3">
      <c r="A48" t="str">
        <f>'IQ2018'!A48</f>
        <v>h5</v>
      </c>
      <c r="B48" s="8"/>
      <c r="C48" s="9"/>
      <c r="D48" t="s">
        <v>133</v>
      </c>
    </row>
    <row r="49" spans="1:5" ht="16.5" thickBot="1" x14ac:dyDescent="0.3">
      <c r="A49" t="str">
        <f>'IQ2018'!A49</f>
        <v>h1</v>
      </c>
      <c r="B49" s="3" t="s">
        <v>87</v>
      </c>
      <c r="C49" s="4">
        <v>2017</v>
      </c>
      <c r="D49" s="50" t="s">
        <v>133</v>
      </c>
    </row>
    <row r="50" spans="1:5" ht="16.5" thickBot="1" x14ac:dyDescent="0.3">
      <c r="A50" t="str">
        <f>'IQ2018'!A50</f>
        <v>h2</v>
      </c>
      <c r="B50" s="5" t="s">
        <v>43</v>
      </c>
      <c r="C50" s="47">
        <f>C47</f>
        <v>24926</v>
      </c>
    </row>
    <row r="51" spans="1:5" x14ac:dyDescent="0.25">
      <c r="A51" t="str">
        <f>'IQ2018'!A51</f>
        <v>h3</v>
      </c>
      <c r="B51" s="10" t="s">
        <v>44</v>
      </c>
      <c r="C51" s="43">
        <f>SUM(C52:C53)</f>
        <v>-1380</v>
      </c>
      <c r="D51" s="51" t="s">
        <v>139</v>
      </c>
    </row>
    <row r="52" spans="1:5" x14ac:dyDescent="0.25">
      <c r="A52" t="str">
        <f>'IQ2018'!A52</f>
        <v>h4</v>
      </c>
      <c r="B52" s="8" t="s">
        <v>45</v>
      </c>
      <c r="C52" s="31">
        <v>-1380</v>
      </c>
      <c r="D52" s="51"/>
    </row>
    <row r="53" spans="1:5" x14ac:dyDescent="0.25">
      <c r="A53" t="str">
        <f>'IQ2018'!A53</f>
        <v>h4</v>
      </c>
      <c r="B53" s="8" t="s">
        <v>46</v>
      </c>
      <c r="C53" s="31">
        <v>0</v>
      </c>
      <c r="D53" s="51"/>
    </row>
    <row r="54" spans="1:5" ht="16.5" thickBot="1" x14ac:dyDescent="0.3">
      <c r="A54" t="str">
        <f>'IQ2018'!A54</f>
        <v>h3</v>
      </c>
      <c r="B54" s="5" t="s">
        <v>103</v>
      </c>
      <c r="C54" s="39">
        <f>C50+C51</f>
        <v>23546</v>
      </c>
      <c r="D54" s="51" t="s">
        <v>139</v>
      </c>
    </row>
    <row r="55" spans="1:5" ht="16.5" thickBot="1" x14ac:dyDescent="0.3">
      <c r="A55" t="str">
        <f>'IQ2018'!A55</f>
        <v>h5</v>
      </c>
      <c r="B55" s="22"/>
      <c r="C55" s="23"/>
      <c r="D55" t="s">
        <v>133</v>
      </c>
    </row>
    <row r="56" spans="1:5" ht="17.25" thickBot="1" x14ac:dyDescent="0.3">
      <c r="A56" t="str">
        <f>'IQ2018'!A56</f>
        <v>h1</v>
      </c>
      <c r="B56" s="3" t="s">
        <v>86</v>
      </c>
      <c r="C56" s="4">
        <v>2017</v>
      </c>
      <c r="D56" s="50" t="s">
        <v>133</v>
      </c>
      <c r="E56" s="1"/>
    </row>
    <row r="57" spans="1:5" ht="17.25" thickBot="1" x14ac:dyDescent="0.3">
      <c r="A57" t="str">
        <f>'IQ2018'!A57</f>
        <v>h2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tr">
        <f>'IQ2018'!A58</f>
        <v>h2</v>
      </c>
      <c r="B58" s="5" t="s">
        <v>48</v>
      </c>
      <c r="C58" s="47">
        <v>31825</v>
      </c>
      <c r="D58" t="s">
        <v>141</v>
      </c>
    </row>
    <row r="59" spans="1:5" x14ac:dyDescent="0.25">
      <c r="A59" t="str">
        <f>'IQ2018'!A59</f>
        <v>h4</v>
      </c>
      <c r="B59" s="8" t="s">
        <v>34</v>
      </c>
      <c r="C59" s="31">
        <v>326</v>
      </c>
      <c r="D59" s="50" t="s">
        <v>139</v>
      </c>
    </row>
    <row r="60" spans="1:5" x14ac:dyDescent="0.25">
      <c r="A60" t="str">
        <f>'IQ2018'!A60</f>
        <v>h4</v>
      </c>
      <c r="B60" s="35" t="s">
        <v>98</v>
      </c>
      <c r="C60" s="31">
        <v>235</v>
      </c>
      <c r="D60" s="50" t="s">
        <v>139</v>
      </c>
    </row>
    <row r="61" spans="1:5" x14ac:dyDescent="0.25">
      <c r="A61" t="str">
        <f>'IQ2018'!A61</f>
        <v>h4</v>
      </c>
      <c r="B61" s="8" t="s">
        <v>49</v>
      </c>
      <c r="C61" s="31">
        <v>2112</v>
      </c>
      <c r="D61" s="50" t="s">
        <v>139</v>
      </c>
    </row>
    <row r="62" spans="1:5" x14ac:dyDescent="0.25">
      <c r="A62" t="str">
        <f>'IQ2018'!A62</f>
        <v>h4</v>
      </c>
      <c r="B62" s="8" t="s">
        <v>50</v>
      </c>
      <c r="C62" s="31">
        <v>0</v>
      </c>
      <c r="D62" s="50" t="s">
        <v>139</v>
      </c>
    </row>
    <row r="63" spans="1:5" x14ac:dyDescent="0.25">
      <c r="A63" t="str">
        <f>'IQ2018'!A63</f>
        <v>h4</v>
      </c>
      <c r="B63" s="8" t="s">
        <v>51</v>
      </c>
      <c r="C63" s="45">
        <v>-78074</v>
      </c>
      <c r="D63" s="50" t="s">
        <v>139</v>
      </c>
    </row>
    <row r="64" spans="1:5" x14ac:dyDescent="0.25">
      <c r="A64" t="str">
        <f>'IQ2018'!A64</f>
        <v>h4</v>
      </c>
      <c r="B64" s="8" t="s">
        <v>52</v>
      </c>
      <c r="C64" s="31">
        <v>0</v>
      </c>
      <c r="D64" s="50" t="s">
        <v>139</v>
      </c>
    </row>
    <row r="65" spans="1:4" x14ac:dyDescent="0.25">
      <c r="A65" t="str">
        <f>'IQ2018'!A65</f>
        <v>h4</v>
      </c>
      <c r="B65" s="8" t="s">
        <v>53</v>
      </c>
      <c r="C65" s="31">
        <v>-6621</v>
      </c>
      <c r="D65" s="50" t="s">
        <v>139</v>
      </c>
    </row>
    <row r="66" spans="1:4" x14ac:dyDescent="0.25">
      <c r="A66" t="str">
        <f>'IQ2018'!A66</f>
        <v>h4</v>
      </c>
      <c r="B66" s="8" t="s">
        <v>54</v>
      </c>
      <c r="C66" s="31">
        <v>62</v>
      </c>
      <c r="D66" s="50" t="s">
        <v>139</v>
      </c>
    </row>
    <row r="67" spans="1:4" x14ac:dyDescent="0.25">
      <c r="A67" t="str">
        <f>'IQ2018'!A67</f>
        <v>h4</v>
      </c>
      <c r="B67" s="8" t="s">
        <v>55</v>
      </c>
      <c r="C67" s="31">
        <v>-40</v>
      </c>
      <c r="D67" s="50" t="s">
        <v>139</v>
      </c>
    </row>
    <row r="68" spans="1:4" x14ac:dyDescent="0.25">
      <c r="A68" t="str">
        <f>'IQ2018'!A68</f>
        <v>h4</v>
      </c>
      <c r="B68" s="8" t="s">
        <v>56</v>
      </c>
      <c r="C68" s="31">
        <v>23676</v>
      </c>
      <c r="D68" s="50" t="s">
        <v>139</v>
      </c>
    </row>
    <row r="69" spans="1:4" x14ac:dyDescent="0.25">
      <c r="A69" t="str">
        <f>'IQ2018'!A69</f>
        <v>h4</v>
      </c>
      <c r="B69" s="8" t="s">
        <v>57</v>
      </c>
      <c r="C69" s="31">
        <v>5994</v>
      </c>
      <c r="D69" s="50" t="s">
        <v>139</v>
      </c>
    </row>
    <row r="70" spans="1:4" x14ac:dyDescent="0.25">
      <c r="A70" t="str">
        <f>'IQ2018'!A70</f>
        <v>h4</v>
      </c>
      <c r="B70" s="8" t="s">
        <v>58</v>
      </c>
      <c r="C70" s="31">
        <v>-3271</v>
      </c>
      <c r="D70" s="50" t="s">
        <v>139</v>
      </c>
    </row>
    <row r="71" spans="1:4" ht="16.5" thickBot="1" x14ac:dyDescent="0.3">
      <c r="A71" t="str">
        <f>'IQ2018'!A71</f>
        <v>h3</v>
      </c>
      <c r="B71" s="5" t="s">
        <v>59</v>
      </c>
      <c r="C71" s="39">
        <f>SUM(C58:C70)</f>
        <v>-23776</v>
      </c>
      <c r="D71" s="50" t="s">
        <v>139</v>
      </c>
    </row>
    <row r="72" spans="1:4" x14ac:dyDescent="0.25">
      <c r="A72" t="str">
        <f>'IQ2018'!A72</f>
        <v>h5</v>
      </c>
      <c r="B72" s="10"/>
      <c r="C72" s="11"/>
      <c r="D72" t="s">
        <v>133</v>
      </c>
    </row>
    <row r="73" spans="1:4" ht="16.5" thickBot="1" x14ac:dyDescent="0.3">
      <c r="A73" t="str">
        <f>'IQ2018'!A73</f>
        <v>h2</v>
      </c>
      <c r="B73" s="5" t="s">
        <v>60</v>
      </c>
      <c r="C73" s="12"/>
      <c r="D73" t="s">
        <v>137</v>
      </c>
    </row>
    <row r="74" spans="1:4" x14ac:dyDescent="0.25">
      <c r="A74" t="str">
        <f>'IQ2018'!A74</f>
        <v>h4</v>
      </c>
      <c r="B74" s="8" t="s">
        <v>61</v>
      </c>
      <c r="C74" s="31">
        <v>0</v>
      </c>
      <c r="D74" s="50" t="s">
        <v>139</v>
      </c>
    </row>
    <row r="75" spans="1:4" x14ac:dyDescent="0.25">
      <c r="A75" t="str">
        <f>'IQ2018'!A75</f>
        <v>h4</v>
      </c>
      <c r="B75" s="8" t="s">
        <v>62</v>
      </c>
      <c r="C75" s="31">
        <v>1088</v>
      </c>
      <c r="D75" s="50" t="s">
        <v>139</v>
      </c>
    </row>
    <row r="76" spans="1:4" x14ac:dyDescent="0.25">
      <c r="A76" t="str">
        <f>'IQ2018'!A76</f>
        <v>h4</v>
      </c>
      <c r="B76" s="8" t="s">
        <v>63</v>
      </c>
      <c r="C76" s="31">
        <v>0</v>
      </c>
      <c r="D76" s="50" t="s">
        <v>139</v>
      </c>
    </row>
    <row r="77" spans="1:4" x14ac:dyDescent="0.25">
      <c r="A77" t="str">
        <f>'IQ2018'!A77</f>
        <v>h4</v>
      </c>
      <c r="B77" s="8" t="s">
        <v>64</v>
      </c>
      <c r="C77" s="31">
        <v>-383</v>
      </c>
      <c r="D77" s="50" t="s">
        <v>139</v>
      </c>
    </row>
    <row r="78" spans="1:4" x14ac:dyDescent="0.25">
      <c r="A78" t="str">
        <f>'IQ2018'!A78</f>
        <v>h4</v>
      </c>
      <c r="B78" s="8" t="s">
        <v>65</v>
      </c>
      <c r="C78" s="31">
        <v>0</v>
      </c>
      <c r="D78" s="50" t="s">
        <v>139</v>
      </c>
    </row>
    <row r="79" spans="1:4" x14ac:dyDescent="0.25">
      <c r="A79" t="str">
        <f>'IQ2018'!A79</f>
        <v>h4</v>
      </c>
      <c r="B79" s="8" t="s">
        <v>66</v>
      </c>
      <c r="C79" s="31">
        <v>-3943</v>
      </c>
      <c r="D79" s="50" t="s">
        <v>139</v>
      </c>
    </row>
    <row r="80" spans="1:4" ht="16.5" thickBot="1" x14ac:dyDescent="0.3">
      <c r="A80" t="str">
        <f>'IQ2018'!A80</f>
        <v>h3</v>
      </c>
      <c r="B80" s="5" t="s">
        <v>67</v>
      </c>
      <c r="C80" s="39">
        <v>-3238</v>
      </c>
      <c r="D80" s="50" t="s">
        <v>139</v>
      </c>
    </row>
    <row r="81" spans="1:4" x14ac:dyDescent="0.25">
      <c r="A81" t="str">
        <f>'IQ2018'!A81</f>
        <v>h5</v>
      </c>
      <c r="B81" s="8"/>
      <c r="C81" s="11"/>
      <c r="D81" t="s">
        <v>133</v>
      </c>
    </row>
    <row r="82" spans="1:4" ht="16.5" thickBot="1" x14ac:dyDescent="0.3">
      <c r="A82" t="str">
        <f>'IQ2018'!A82</f>
        <v>h2</v>
      </c>
      <c r="B82" s="5" t="s">
        <v>68</v>
      </c>
      <c r="C82" s="12"/>
      <c r="D82" t="s">
        <v>137</v>
      </c>
    </row>
    <row r="83" spans="1:4" x14ac:dyDescent="0.25">
      <c r="A83" t="str">
        <f>'IQ2018'!A83</f>
        <v>h4</v>
      </c>
      <c r="B83" s="8" t="s">
        <v>69</v>
      </c>
      <c r="C83" s="31">
        <v>0</v>
      </c>
      <c r="D83" s="50" t="s">
        <v>139</v>
      </c>
    </row>
    <row r="84" spans="1:4" x14ac:dyDescent="0.25">
      <c r="A84" t="str">
        <f>'IQ2018'!A84</f>
        <v>h4</v>
      </c>
      <c r="B84" s="8" t="s">
        <v>70</v>
      </c>
      <c r="C84" s="31">
        <v>47176</v>
      </c>
      <c r="D84" s="50" t="s">
        <v>139</v>
      </c>
    </row>
    <row r="85" spans="1:4" x14ac:dyDescent="0.25">
      <c r="A85" t="str">
        <f>'IQ2018'!A85</f>
        <v>h4</v>
      </c>
      <c r="B85" s="8" t="s">
        <v>71</v>
      </c>
      <c r="C85" s="31">
        <v>0</v>
      </c>
      <c r="D85" s="50" t="s">
        <v>139</v>
      </c>
    </row>
    <row r="86" spans="1:4" x14ac:dyDescent="0.25">
      <c r="A86" t="str">
        <f>'IQ2018'!A86</f>
        <v>h4</v>
      </c>
      <c r="B86" s="8" t="s">
        <v>72</v>
      </c>
      <c r="C86" s="31">
        <v>0</v>
      </c>
      <c r="D86" s="50" t="s">
        <v>139</v>
      </c>
    </row>
    <row r="87" spans="1:4" x14ac:dyDescent="0.25">
      <c r="A87" t="str">
        <f>'IQ2018'!A87</f>
        <v>h4</v>
      </c>
      <c r="B87" s="8" t="s">
        <v>73</v>
      </c>
      <c r="C87" s="31">
        <v>0</v>
      </c>
      <c r="D87" s="50" t="s">
        <v>139</v>
      </c>
    </row>
    <row r="88" spans="1:4" x14ac:dyDescent="0.25">
      <c r="A88" t="str">
        <f>'IQ2018'!A88</f>
        <v>h4</v>
      </c>
      <c r="B88" s="8" t="s">
        <v>74</v>
      </c>
      <c r="C88" s="31">
        <v>0</v>
      </c>
      <c r="D88" s="50" t="s">
        <v>139</v>
      </c>
    </row>
    <row r="89" spans="1:4" x14ac:dyDescent="0.25">
      <c r="A89" t="str">
        <f>'IQ2018'!A89</f>
        <v>h4</v>
      </c>
      <c r="B89" s="8" t="s">
        <v>75</v>
      </c>
      <c r="C89" s="31">
        <v>0</v>
      </c>
      <c r="D89" s="50" t="s">
        <v>139</v>
      </c>
    </row>
    <row r="90" spans="1:4" x14ac:dyDescent="0.25">
      <c r="A90" t="str">
        <f>'IQ2018'!A90</f>
        <v>h4</v>
      </c>
      <c r="B90" s="8" t="s">
        <v>76</v>
      </c>
      <c r="C90" s="31">
        <v>-9278</v>
      </c>
      <c r="D90" s="50" t="s">
        <v>139</v>
      </c>
    </row>
    <row r="91" spans="1:4" x14ac:dyDescent="0.25">
      <c r="A91" t="str">
        <f>'IQ2018'!A91</f>
        <v>h4</v>
      </c>
      <c r="B91" s="8" t="s">
        <v>77</v>
      </c>
      <c r="C91" s="31">
        <v>0</v>
      </c>
      <c r="D91" s="50" t="s">
        <v>139</v>
      </c>
    </row>
    <row r="92" spans="1:4" x14ac:dyDescent="0.25">
      <c r="A92" t="str">
        <f>'IQ2018'!A92</f>
        <v>h4</v>
      </c>
      <c r="B92" s="8" t="s">
        <v>78</v>
      </c>
      <c r="C92" s="31">
        <v>-3055</v>
      </c>
      <c r="D92" s="50" t="s">
        <v>139</v>
      </c>
    </row>
    <row r="93" spans="1:4" x14ac:dyDescent="0.25">
      <c r="A93" t="str">
        <f>'IQ2018'!A93</f>
        <v>h4</v>
      </c>
      <c r="B93" s="8" t="s">
        <v>79</v>
      </c>
      <c r="C93" s="31">
        <v>0</v>
      </c>
      <c r="D93" s="50" t="s">
        <v>139</v>
      </c>
    </row>
    <row r="94" spans="1:4" ht="16.5" thickBot="1" x14ac:dyDescent="0.3">
      <c r="A94" t="str">
        <f>'IQ2018'!A94</f>
        <v>h3</v>
      </c>
      <c r="B94" s="5" t="s">
        <v>80</v>
      </c>
      <c r="C94" s="39">
        <v>34843</v>
      </c>
      <c r="D94" s="50" t="s">
        <v>139</v>
      </c>
    </row>
    <row r="95" spans="1:4" x14ac:dyDescent="0.25">
      <c r="A95" t="str">
        <f>'IQ2018'!A95</f>
        <v>h5</v>
      </c>
      <c r="B95" s="8"/>
      <c r="C95" s="44"/>
      <c r="D95" t="s">
        <v>133</v>
      </c>
    </row>
    <row r="96" spans="1:4" x14ac:dyDescent="0.25">
      <c r="A96" t="str">
        <f>'IQ2018'!A96</f>
        <v>h3</v>
      </c>
      <c r="B96" s="10" t="s">
        <v>81</v>
      </c>
      <c r="C96" s="43">
        <v>7830</v>
      </c>
      <c r="D96" s="50" t="s">
        <v>139</v>
      </c>
    </row>
    <row r="97" spans="1:4" x14ac:dyDescent="0.25">
      <c r="A97" t="str">
        <f>'IQ2018'!A97</f>
        <v>h4</v>
      </c>
      <c r="B97" s="8" t="s">
        <v>82</v>
      </c>
      <c r="C97" s="31">
        <v>7595</v>
      </c>
      <c r="D97" s="50" t="s">
        <v>139</v>
      </c>
    </row>
    <row r="98" spans="1:4" x14ac:dyDescent="0.25">
      <c r="A98" t="str">
        <f>'IQ2018'!A98</f>
        <v>h4</v>
      </c>
      <c r="B98" s="8" t="s">
        <v>83</v>
      </c>
      <c r="C98" s="31">
        <v>-235</v>
      </c>
      <c r="D98" s="50" t="s">
        <v>139</v>
      </c>
    </row>
    <row r="99" spans="1:4" x14ac:dyDescent="0.25">
      <c r="A99" t="str">
        <f>'IQ2018'!A99</f>
        <v>h4</v>
      </c>
      <c r="B99" s="8" t="s">
        <v>84</v>
      </c>
      <c r="C99" s="31">
        <v>14442</v>
      </c>
      <c r="D99" s="50" t="s">
        <v>139</v>
      </c>
    </row>
    <row r="100" spans="1:4" ht="16.5" thickBot="1" x14ac:dyDescent="0.3">
      <c r="A100" t="str">
        <f>'IQ2018'!A100</f>
        <v>h4</v>
      </c>
      <c r="B100" s="14" t="s">
        <v>85</v>
      </c>
      <c r="C100" s="40">
        <v>22272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E102"/>
  <sheetViews>
    <sheetView topLeftCell="A40" workbookViewId="0">
      <selection activeCell="C47" sqref="C47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6" t="s">
        <v>89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22037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v>7637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121653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454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v>931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1249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308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v>44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v>154330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27" t="s">
        <v>89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v>115952</v>
      </c>
    </row>
    <row r="17" spans="1:4" x14ac:dyDescent="0.25">
      <c r="A17" t="s">
        <v>119</v>
      </c>
      <c r="B17" s="8" t="s">
        <v>16</v>
      </c>
      <c r="C17" s="9">
        <v>74321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406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2139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3972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35114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29">
        <v>38378</v>
      </c>
    </row>
    <row r="24" spans="1:4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16483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v>10286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v>38378</v>
      </c>
    </row>
    <row r="30" spans="1:4" ht="16.5" thickBot="1" x14ac:dyDescent="0.3">
      <c r="A30" s="50" t="s">
        <v>117</v>
      </c>
      <c r="B30" s="5" t="s">
        <v>29</v>
      </c>
      <c r="C30" s="7">
        <v>154330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102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v>15049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15047</v>
      </c>
    </row>
    <row r="35" spans="1:4" x14ac:dyDescent="0.25">
      <c r="A35" t="s">
        <v>119</v>
      </c>
      <c r="B35" s="8" t="s">
        <v>31</v>
      </c>
      <c r="C35" s="9">
        <v>2</v>
      </c>
    </row>
    <row r="36" spans="1:4" ht="16.5" thickBot="1" x14ac:dyDescent="0.3">
      <c r="A36" t="s">
        <v>117</v>
      </c>
      <c r="B36" s="5" t="s">
        <v>32</v>
      </c>
      <c r="C36" s="7">
        <f>SUM(C37:C41)</f>
        <v>7353</v>
      </c>
    </row>
    <row r="37" spans="1:4" x14ac:dyDescent="0.25">
      <c r="A37" s="50" t="s">
        <v>119</v>
      </c>
      <c r="B37" s="8" t="s">
        <v>33</v>
      </c>
      <c r="C37" s="9">
        <v>758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105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1133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535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4822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7696</v>
      </c>
    </row>
    <row r="43" spans="1:4" x14ac:dyDescent="0.25">
      <c r="A43" t="s">
        <v>119</v>
      </c>
      <c r="B43" s="8" t="s">
        <v>39</v>
      </c>
      <c r="C43" s="9">
        <v>-403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1617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5676</v>
      </c>
    </row>
    <row r="46" spans="1:4" ht="16.5" thickBot="1" x14ac:dyDescent="0.3">
      <c r="A46" t="s">
        <v>117</v>
      </c>
      <c r="B46" s="14" t="s">
        <v>42</v>
      </c>
      <c r="C46" s="15">
        <v>1369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4307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">
        <v>102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4307</v>
      </c>
    </row>
    <row r="51" spans="1:5" x14ac:dyDescent="0.25">
      <c r="A51" t="s">
        <v>118</v>
      </c>
      <c r="B51" s="10" t="s">
        <v>44</v>
      </c>
      <c r="C51" s="13">
        <v>-149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-149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4158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">
        <v>102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5676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105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650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22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-37903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-33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-84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61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-139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31671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-176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-150</v>
      </c>
      <c r="D71" s="50" t="s">
        <v>139</v>
      </c>
    </row>
    <row r="72" spans="1:4" x14ac:dyDescent="0.25">
      <c r="A72" t="s">
        <v>128</v>
      </c>
      <c r="B72" s="10"/>
      <c r="C72" s="9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1116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-353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-10117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-9354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21176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-3182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-1001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16993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7489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7489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-227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1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7489</v>
      </c>
      <c r="D100" s="50" t="s">
        <v>139</v>
      </c>
    </row>
    <row r="102" spans="1:4" x14ac:dyDescent="0.25">
      <c r="C102" s="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E100"/>
  <sheetViews>
    <sheetView topLeftCell="A13" workbookViewId="0">
      <selection activeCell="D37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5" t="s">
        <v>91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14775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f>883+2</f>
        <v>885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85330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23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473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1841-1272</f>
        <v>569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1272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294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f>13</f>
        <v>13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f>SUM(C3:C12)</f>
        <v>103651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28" t="s">
        <v>91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66058</v>
      </c>
    </row>
    <row r="17" spans="1:4" x14ac:dyDescent="0.25">
      <c r="A17" t="s">
        <v>119</v>
      </c>
      <c r="B17" s="8" t="s">
        <v>16</v>
      </c>
      <c r="C17" s="9">
        <f>46646+10107</f>
        <v>56753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68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592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3085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f>1+1688+135+4327-592+1</f>
        <v>5560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37593</v>
      </c>
    </row>
    <row r="24" spans="1:4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f>12299+25</f>
        <v>12324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-13+18012-4340+1</f>
        <v>13660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37593</v>
      </c>
    </row>
    <row r="30" spans="1:4" ht="16.5" thickBot="1" x14ac:dyDescent="0.3">
      <c r="A30" s="50" t="s">
        <v>117</v>
      </c>
      <c r="B30" s="5" t="s">
        <v>29</v>
      </c>
      <c r="C30" s="7">
        <f>C16+C23</f>
        <v>103651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105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12723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12720</v>
      </c>
    </row>
    <row r="35" spans="1:4" x14ac:dyDescent="0.25">
      <c r="A35" t="s">
        <v>119</v>
      </c>
      <c r="B35" s="8" t="s">
        <v>31</v>
      </c>
      <c r="C35" s="9">
        <v>3</v>
      </c>
    </row>
    <row r="36" spans="1:4" ht="16.5" thickBot="1" x14ac:dyDescent="0.3">
      <c r="A36" t="s">
        <v>117</v>
      </c>
      <c r="B36" s="5" t="s">
        <v>32</v>
      </c>
      <c r="C36" s="7">
        <f>SUM(C37:C41)</f>
        <v>1363</v>
      </c>
    </row>
    <row r="37" spans="1:4" x14ac:dyDescent="0.25">
      <c r="A37" s="50" t="s">
        <v>119</v>
      </c>
      <c r="B37" s="8" t="s">
        <v>33</v>
      </c>
      <c r="C37" s="9">
        <v>565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149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599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1213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-1163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11360</v>
      </c>
    </row>
    <row r="43" spans="1:4" x14ac:dyDescent="0.25">
      <c r="A43" t="s">
        <v>119</v>
      </c>
      <c r="B43" s="8" t="s">
        <v>39</v>
      </c>
      <c r="C43" s="9">
        <v>44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963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10441</v>
      </c>
    </row>
    <row r="46" spans="1:4" ht="16.5" thickBot="1" x14ac:dyDescent="0.3">
      <c r="A46" t="s">
        <v>117</v>
      </c>
      <c r="B46" s="14" t="s">
        <v>42</v>
      </c>
      <c r="C46" s="15">
        <v>3115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7326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">
        <v>105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7326</v>
      </c>
    </row>
    <row r="51" spans="1:5" x14ac:dyDescent="0.25">
      <c r="A51" t="s">
        <v>118</v>
      </c>
      <c r="B51" s="10" t="s">
        <v>44</v>
      </c>
      <c r="C51" s="13">
        <f>SUM(C52:C53)</f>
        <v>272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272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7598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">
        <v>105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10441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149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-582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378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-27792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6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-238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-32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2963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-294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2516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-12485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-29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10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C74+C75+C76-C77-C78-C79</f>
        <v>-39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14040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657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C83+C84+C85+C86--C87-C88--C89-C90-C91-C92</f>
        <v>13383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859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862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-2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-1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860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E100"/>
  <sheetViews>
    <sheetView topLeftCell="A21" workbookViewId="0">
      <selection activeCell="D75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5" t="s">
        <v>93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13919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f>917+16</f>
        <v>933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59609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493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1915-1294</f>
        <v>621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1294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235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f>19+23+1</f>
        <v>43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f>SUM(C3:C12)</f>
        <v>77164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28" t="s">
        <v>93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46142</v>
      </c>
    </row>
    <row r="17" spans="1:4" x14ac:dyDescent="0.25">
      <c r="A17" t="s">
        <v>119</v>
      </c>
      <c r="B17" s="8" t="s">
        <v>16</v>
      </c>
      <c r="C17" s="9">
        <f>32489+10076</f>
        <v>42565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62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1172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1971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372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31022</v>
      </c>
    </row>
    <row r="24" spans="1:4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f>-444+6199</f>
        <v>5755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18007-4340-13+4</f>
        <v>13658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31022</v>
      </c>
    </row>
    <row r="30" spans="1:4" ht="16.5" thickBot="1" x14ac:dyDescent="0.3">
      <c r="A30" s="50" t="s">
        <v>117</v>
      </c>
      <c r="B30" s="5" t="s">
        <v>29</v>
      </c>
      <c r="C30" s="7">
        <f>C16+C23</f>
        <v>77164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106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9731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9731</v>
      </c>
    </row>
    <row r="35" spans="1:4" x14ac:dyDescent="0.25">
      <c r="A35" t="s">
        <v>119</v>
      </c>
      <c r="B35" s="8" t="s">
        <v>31</v>
      </c>
      <c r="C35" s="9">
        <v>0</v>
      </c>
    </row>
    <row r="36" spans="1:4" ht="16.5" thickBot="1" x14ac:dyDescent="0.3">
      <c r="A36" t="s">
        <v>117</v>
      </c>
      <c r="B36" s="5" t="s">
        <v>32</v>
      </c>
      <c r="C36" s="7">
        <f>SUM(C37:C41)</f>
        <v>4832</v>
      </c>
    </row>
    <row r="37" spans="1:4" x14ac:dyDescent="0.25">
      <c r="A37" s="50" t="s">
        <v>119</v>
      </c>
      <c r="B37" s="8" t="s">
        <v>33</v>
      </c>
      <c r="C37" s="9">
        <f>644+89</f>
        <v>733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104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370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295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50+3278+2</f>
        <v>3330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4899</v>
      </c>
    </row>
    <row r="43" spans="1:4" x14ac:dyDescent="0.25">
      <c r="A43" t="s">
        <v>119</v>
      </c>
      <c r="B43" s="8" t="s">
        <v>39</v>
      </c>
      <c r="C43" s="9">
        <v>21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355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4565</v>
      </c>
    </row>
    <row r="46" spans="1:4" ht="16.5" thickBot="1" x14ac:dyDescent="0.3">
      <c r="A46" t="s">
        <v>117</v>
      </c>
      <c r="B46" s="14" t="s">
        <v>42</v>
      </c>
      <c r="C46" s="15">
        <v>884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3681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IIQ 2017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3681</v>
      </c>
    </row>
    <row r="51" spans="1:5" x14ac:dyDescent="0.25">
      <c r="A51" t="s">
        <v>118</v>
      </c>
      <c r="B51" s="10" t="s">
        <v>44</v>
      </c>
      <c r="C51" s="13">
        <f>SUM(C52:C53)</f>
        <v>-444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-444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3237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C49</f>
        <v>IIQ 2017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1873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104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-455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640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-1009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f>2206-2</f>
        <v>2204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13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f>-5682+263+3300</f>
        <v>-2119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-1650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-399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-188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0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-188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6259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-3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-3493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-816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431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2378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1791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785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6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3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1783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F6BC-591A-4222-A82B-6AAB737826D6}">
  <sheetPr>
    <tabColor theme="5" tint="-0.249977111117893"/>
  </sheetPr>
  <dimension ref="A1:G100"/>
  <sheetViews>
    <sheetView topLeftCell="A69" workbookViewId="0">
      <selection activeCell="C104" sqref="C104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44196</v>
      </c>
      <c r="D2" t="s">
        <v>133</v>
      </c>
    </row>
    <row r="3" spans="1:7" x14ac:dyDescent="0.25">
      <c r="A3" s="49" t="s">
        <v>117</v>
      </c>
      <c r="B3" s="17" t="s">
        <v>1</v>
      </c>
      <c r="C3" s="18"/>
      <c r="D3" s="51" t="s">
        <v>139</v>
      </c>
    </row>
    <row r="4" spans="1:7" x14ac:dyDescent="0.25">
      <c r="A4" t="s">
        <v>119</v>
      </c>
      <c r="B4" s="8" t="s">
        <v>2</v>
      </c>
      <c r="C4" s="9"/>
      <c r="D4" s="51" t="s">
        <v>139</v>
      </c>
    </row>
    <row r="5" spans="1:7" x14ac:dyDescent="0.25">
      <c r="A5" t="s">
        <v>119</v>
      </c>
      <c r="B5" s="8" t="s">
        <v>3</v>
      </c>
      <c r="C5" s="9"/>
      <c r="D5" s="51" t="s">
        <v>139</v>
      </c>
    </row>
    <row r="6" spans="1:7" x14ac:dyDescent="0.25">
      <c r="A6" t="s">
        <v>119</v>
      </c>
      <c r="B6" s="8" t="s">
        <v>4</v>
      </c>
      <c r="C6" s="9"/>
      <c r="D6" s="51" t="s">
        <v>139</v>
      </c>
    </row>
    <row r="7" spans="1:7" x14ac:dyDescent="0.25">
      <c r="A7" t="s">
        <v>119</v>
      </c>
      <c r="B7" s="8" t="s">
        <v>5</v>
      </c>
      <c r="C7" s="9"/>
      <c r="D7" s="51" t="s">
        <v>139</v>
      </c>
    </row>
    <row r="8" spans="1:7" x14ac:dyDescent="0.25">
      <c r="A8" t="s">
        <v>119</v>
      </c>
      <c r="B8" s="8" t="s">
        <v>6</v>
      </c>
      <c r="C8" s="9"/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/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/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/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/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0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44196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/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/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/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/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/>
      <c r="D20" s="51" t="s">
        <v>139</v>
      </c>
    </row>
    <row r="21" spans="1:7" x14ac:dyDescent="0.25">
      <c r="A21" t="s">
        <v>119</v>
      </c>
      <c r="B21" s="8" t="s">
        <v>20</v>
      </c>
      <c r="C21" s="9"/>
      <c r="D21" s="51" t="s">
        <v>139</v>
      </c>
    </row>
    <row r="22" spans="1:7" x14ac:dyDescent="0.25">
      <c r="A22" t="s">
        <v>119</v>
      </c>
      <c r="B22" s="8" t="s">
        <v>21</v>
      </c>
      <c r="C22" s="9"/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/>
    </row>
    <row r="24" spans="1:7" x14ac:dyDescent="0.25">
      <c r="A24" t="s">
        <v>119</v>
      </c>
      <c r="B24" s="8" t="s">
        <v>23</v>
      </c>
      <c r="C24" s="9"/>
      <c r="D24" s="51" t="s">
        <v>139</v>
      </c>
    </row>
    <row r="25" spans="1:7" x14ac:dyDescent="0.25">
      <c r="A25" t="s">
        <v>119</v>
      </c>
      <c r="B25" s="8" t="s">
        <v>24</v>
      </c>
      <c r="C25" s="9"/>
      <c r="D25" s="51" t="s">
        <v>139</v>
      </c>
    </row>
    <row r="26" spans="1:7" x14ac:dyDescent="0.25">
      <c r="A26" t="s">
        <v>119</v>
      </c>
      <c r="B26" s="8" t="s">
        <v>25</v>
      </c>
      <c r="C26" s="9"/>
      <c r="D26" s="51" t="s">
        <v>139</v>
      </c>
    </row>
    <row r="27" spans="1:7" x14ac:dyDescent="0.25">
      <c r="A27" t="s">
        <v>119</v>
      </c>
      <c r="B27" s="8" t="s">
        <v>26</v>
      </c>
      <c r="C27" s="9"/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/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/>
    </row>
    <row r="30" spans="1:7" ht="16.5" thickBot="1" x14ac:dyDescent="0.3">
      <c r="A30" s="50" t="s">
        <v>117</v>
      </c>
      <c r="B30" s="5" t="s">
        <v>29</v>
      </c>
      <c r="C30" s="7"/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152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/>
      <c r="D33" t="s">
        <v>141</v>
      </c>
    </row>
    <row r="34" spans="1:4" x14ac:dyDescent="0.25">
      <c r="A34" t="s">
        <v>119</v>
      </c>
      <c r="B34" s="8" t="s">
        <v>30</v>
      </c>
      <c r="C34" s="9"/>
    </row>
    <row r="35" spans="1:4" x14ac:dyDescent="0.25">
      <c r="A35" t="s">
        <v>119</v>
      </c>
      <c r="B35" s="8" t="s">
        <v>31</v>
      </c>
      <c r="C35" s="9"/>
    </row>
    <row r="36" spans="1:4" ht="16.5" thickBot="1" x14ac:dyDescent="0.3">
      <c r="A36" t="s">
        <v>117</v>
      </c>
      <c r="B36" s="5" t="s">
        <v>32</v>
      </c>
      <c r="C36" s="7"/>
    </row>
    <row r="37" spans="1:4" x14ac:dyDescent="0.25">
      <c r="A37" s="50" t="s">
        <v>119</v>
      </c>
      <c r="B37" s="8" t="s">
        <v>33</v>
      </c>
      <c r="C37" s="9"/>
      <c r="D37" s="51" t="s">
        <v>139</v>
      </c>
    </row>
    <row r="38" spans="1:4" x14ac:dyDescent="0.25">
      <c r="A38" s="50" t="s">
        <v>119</v>
      </c>
      <c r="B38" s="8" t="s">
        <v>34</v>
      </c>
      <c r="C38" s="9"/>
      <c r="D38" s="51" t="s">
        <v>139</v>
      </c>
    </row>
    <row r="39" spans="1:4" x14ac:dyDescent="0.25">
      <c r="A39" s="50" t="s">
        <v>119</v>
      </c>
      <c r="B39" s="8" t="s">
        <v>35</v>
      </c>
      <c r="C39" s="9"/>
      <c r="D39" s="51" t="s">
        <v>139</v>
      </c>
    </row>
    <row r="40" spans="1:4" x14ac:dyDescent="0.25">
      <c r="A40" s="50" t="s">
        <v>119</v>
      </c>
      <c r="B40" s="8" t="s">
        <v>36</v>
      </c>
      <c r="C40" s="9"/>
      <c r="D40" s="51" t="s">
        <v>139</v>
      </c>
    </row>
    <row r="41" spans="1:4" x14ac:dyDescent="0.25">
      <c r="A41" s="50" t="s">
        <v>119</v>
      </c>
      <c r="B41" s="8" t="s">
        <v>37</v>
      </c>
      <c r="C41" s="9"/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/>
    </row>
    <row r="43" spans="1:4" x14ac:dyDescent="0.25">
      <c r="A43" t="s">
        <v>119</v>
      </c>
      <c r="B43" s="8" t="s">
        <v>39</v>
      </c>
      <c r="C43" s="9"/>
      <c r="D43" s="51" t="s">
        <v>139</v>
      </c>
    </row>
    <row r="44" spans="1:4" x14ac:dyDescent="0.25">
      <c r="A44" t="s">
        <v>119</v>
      </c>
      <c r="B44" s="8" t="s">
        <v>40</v>
      </c>
      <c r="C44" s="9"/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/>
    </row>
    <row r="46" spans="1:4" ht="16.5" thickBot="1" x14ac:dyDescent="0.3">
      <c r="A46" t="s">
        <v>117</v>
      </c>
      <c r="B46" s="14" t="s">
        <v>42</v>
      </c>
      <c r="C46" s="15"/>
      <c r="D46" t="s">
        <v>135</v>
      </c>
    </row>
    <row r="47" spans="1:4" ht="16.5" thickBot="1" x14ac:dyDescent="0.3">
      <c r="A47" t="s">
        <v>117</v>
      </c>
      <c r="B47" s="5" t="s">
        <v>43</v>
      </c>
      <c r="C47" s="7"/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IVQ 2020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/>
    </row>
    <row r="51" spans="1:5" x14ac:dyDescent="0.25">
      <c r="A51" t="s">
        <v>118</v>
      </c>
      <c r="B51" s="10" t="s">
        <v>44</v>
      </c>
      <c r="C51" s="13"/>
      <c r="D51" s="51" t="s">
        <v>139</v>
      </c>
    </row>
    <row r="52" spans="1:5" x14ac:dyDescent="0.25">
      <c r="A52" t="s">
        <v>119</v>
      </c>
      <c r="B52" s="8" t="s">
        <v>45</v>
      </c>
      <c r="C52" s="9"/>
      <c r="D52" s="51"/>
    </row>
    <row r="53" spans="1:5" x14ac:dyDescent="0.25">
      <c r="A53" t="s">
        <v>119</v>
      </c>
      <c r="B53" s="8" t="s">
        <v>46</v>
      </c>
      <c r="C53" s="9"/>
      <c r="D53" s="51"/>
    </row>
    <row r="54" spans="1:5" ht="16.5" thickBot="1" x14ac:dyDescent="0.3">
      <c r="A54" t="s">
        <v>118</v>
      </c>
      <c r="B54" s="5" t="s">
        <v>103</v>
      </c>
      <c r="C54" s="7"/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IVQ 2020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/>
      <c r="D58" t="s">
        <v>141</v>
      </c>
    </row>
    <row r="59" spans="1:5" x14ac:dyDescent="0.25">
      <c r="A59" t="s">
        <v>119</v>
      </c>
      <c r="B59" s="8" t="s">
        <v>34</v>
      </c>
      <c r="C59" s="9"/>
      <c r="D59" s="50" t="s">
        <v>139</v>
      </c>
    </row>
    <row r="60" spans="1:5" x14ac:dyDescent="0.25">
      <c r="A60" t="s">
        <v>119</v>
      </c>
      <c r="B60" s="35" t="s">
        <v>98</v>
      </c>
      <c r="C60" s="9"/>
      <c r="D60" s="50" t="s">
        <v>139</v>
      </c>
    </row>
    <row r="61" spans="1:5" x14ac:dyDescent="0.25">
      <c r="A61" t="s">
        <v>119</v>
      </c>
      <c r="B61" s="8" t="s">
        <v>49</v>
      </c>
      <c r="C61" s="9"/>
      <c r="D61" s="50" t="s">
        <v>139</v>
      </c>
    </row>
    <row r="62" spans="1:5" x14ac:dyDescent="0.25">
      <c r="A62" t="s">
        <v>119</v>
      </c>
      <c r="B62" s="8" t="s">
        <v>50</v>
      </c>
      <c r="C62" s="9"/>
      <c r="D62" s="50" t="s">
        <v>139</v>
      </c>
    </row>
    <row r="63" spans="1:5" x14ac:dyDescent="0.25">
      <c r="A63" t="s">
        <v>119</v>
      </c>
      <c r="B63" s="8" t="s">
        <v>51</v>
      </c>
      <c r="C63" s="9"/>
      <c r="D63" s="50" t="s">
        <v>139</v>
      </c>
    </row>
    <row r="64" spans="1:5" x14ac:dyDescent="0.25">
      <c r="A64" t="s">
        <v>119</v>
      </c>
      <c r="B64" s="8" t="s">
        <v>52</v>
      </c>
      <c r="C64" s="9"/>
      <c r="D64" s="50" t="s">
        <v>139</v>
      </c>
    </row>
    <row r="65" spans="1:4" x14ac:dyDescent="0.25">
      <c r="A65" t="s">
        <v>119</v>
      </c>
      <c r="B65" s="8" t="s">
        <v>53</v>
      </c>
      <c r="C65" s="9"/>
      <c r="D65" s="50" t="s">
        <v>139</v>
      </c>
    </row>
    <row r="66" spans="1:4" x14ac:dyDescent="0.25">
      <c r="A66" t="s">
        <v>119</v>
      </c>
      <c r="B66" s="8" t="s">
        <v>54</v>
      </c>
      <c r="C66" s="9"/>
      <c r="D66" s="50" t="s">
        <v>139</v>
      </c>
    </row>
    <row r="67" spans="1:4" x14ac:dyDescent="0.25">
      <c r="A67" t="s">
        <v>119</v>
      </c>
      <c r="B67" s="8" t="s">
        <v>55</v>
      </c>
      <c r="C67" s="9"/>
      <c r="D67" s="50" t="s">
        <v>139</v>
      </c>
    </row>
    <row r="68" spans="1:4" x14ac:dyDescent="0.25">
      <c r="A68" t="s">
        <v>119</v>
      </c>
      <c r="B68" s="8" t="s">
        <v>56</v>
      </c>
      <c r="C68" s="9"/>
      <c r="D68" s="50" t="s">
        <v>139</v>
      </c>
    </row>
    <row r="69" spans="1:4" x14ac:dyDescent="0.25">
      <c r="A69" t="s">
        <v>119</v>
      </c>
      <c r="B69" s="8" t="s">
        <v>57</v>
      </c>
      <c r="C69" s="9"/>
      <c r="D69" s="50" t="s">
        <v>139</v>
      </c>
    </row>
    <row r="70" spans="1:4" x14ac:dyDescent="0.25">
      <c r="A70" t="s">
        <v>119</v>
      </c>
      <c r="B70" s="8" t="s">
        <v>58</v>
      </c>
      <c r="C70" s="9"/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/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/>
      <c r="D74" s="50" t="s">
        <v>139</v>
      </c>
    </row>
    <row r="75" spans="1:4" x14ac:dyDescent="0.25">
      <c r="A75" t="s">
        <v>119</v>
      </c>
      <c r="B75" s="8" t="s">
        <v>62</v>
      </c>
      <c r="C75" s="9"/>
      <c r="D75" s="50" t="s">
        <v>139</v>
      </c>
    </row>
    <row r="76" spans="1:4" x14ac:dyDescent="0.25">
      <c r="A76" t="s">
        <v>119</v>
      </c>
      <c r="B76" s="8" t="s">
        <v>63</v>
      </c>
      <c r="C76" s="9"/>
      <c r="D76" s="50" t="s">
        <v>139</v>
      </c>
    </row>
    <row r="77" spans="1:4" x14ac:dyDescent="0.25">
      <c r="A77" t="s">
        <v>119</v>
      </c>
      <c r="B77" s="8" t="s">
        <v>64</v>
      </c>
      <c r="C77" s="9"/>
      <c r="D77" s="50" t="s">
        <v>139</v>
      </c>
    </row>
    <row r="78" spans="1:4" x14ac:dyDescent="0.25">
      <c r="A78" t="s">
        <v>119</v>
      </c>
      <c r="B78" s="8" t="s">
        <v>65</v>
      </c>
      <c r="C78" s="9"/>
      <c r="D78" s="50" t="s">
        <v>139</v>
      </c>
    </row>
    <row r="79" spans="1:4" x14ac:dyDescent="0.25">
      <c r="A79" t="s">
        <v>119</v>
      </c>
      <c r="B79" s="8" t="s">
        <v>66</v>
      </c>
      <c r="C79" s="9"/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/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/>
      <c r="D83" s="50" t="s">
        <v>139</v>
      </c>
    </row>
    <row r="84" spans="1:5" x14ac:dyDescent="0.25">
      <c r="A84" t="s">
        <v>119</v>
      </c>
      <c r="B84" s="8" t="s">
        <v>70</v>
      </c>
      <c r="C84" s="9"/>
      <c r="D84" s="50" t="s">
        <v>139</v>
      </c>
    </row>
    <row r="85" spans="1:5" x14ac:dyDescent="0.25">
      <c r="A85" t="s">
        <v>119</v>
      </c>
      <c r="B85" s="8" t="s">
        <v>71</v>
      </c>
      <c r="C85" s="9"/>
      <c r="D85" s="50" t="s">
        <v>139</v>
      </c>
    </row>
    <row r="86" spans="1:5" x14ac:dyDescent="0.25">
      <c r="A86" t="s">
        <v>119</v>
      </c>
      <c r="B86" s="8" t="s">
        <v>72</v>
      </c>
      <c r="C86" s="9"/>
      <c r="D86" s="50" t="s">
        <v>139</v>
      </c>
    </row>
    <row r="87" spans="1:5" x14ac:dyDescent="0.25">
      <c r="A87" t="s">
        <v>119</v>
      </c>
      <c r="B87" s="8" t="s">
        <v>73</v>
      </c>
      <c r="C87" s="9"/>
      <c r="D87" s="50" t="s">
        <v>139</v>
      </c>
    </row>
    <row r="88" spans="1:5" x14ac:dyDescent="0.25">
      <c r="A88" t="s">
        <v>119</v>
      </c>
      <c r="B88" s="8" t="s">
        <v>74</v>
      </c>
      <c r="C88" s="9"/>
      <c r="D88" s="50" t="s">
        <v>139</v>
      </c>
    </row>
    <row r="89" spans="1:5" x14ac:dyDescent="0.25">
      <c r="A89" t="s">
        <v>119</v>
      </c>
      <c r="B89" s="8" t="s">
        <v>75</v>
      </c>
      <c r="C89" s="9"/>
      <c r="D89" s="50" t="s">
        <v>139</v>
      </c>
    </row>
    <row r="90" spans="1:5" x14ac:dyDescent="0.25">
      <c r="A90" t="s">
        <v>119</v>
      </c>
      <c r="B90" s="8" t="s">
        <v>76</v>
      </c>
      <c r="C90" s="9"/>
      <c r="D90" s="50" t="s">
        <v>139</v>
      </c>
    </row>
    <row r="91" spans="1:5" x14ac:dyDescent="0.25">
      <c r="A91" t="s">
        <v>119</v>
      </c>
      <c r="B91" s="8" t="s">
        <v>77</v>
      </c>
      <c r="C91" s="9"/>
      <c r="D91" s="50" t="s">
        <v>139</v>
      </c>
    </row>
    <row r="92" spans="1:5" x14ac:dyDescent="0.25">
      <c r="A92" t="s">
        <v>119</v>
      </c>
      <c r="B92" s="8" t="s">
        <v>78</v>
      </c>
      <c r="C92" s="9"/>
      <c r="D92" s="50" t="s">
        <v>139</v>
      </c>
    </row>
    <row r="93" spans="1:5" x14ac:dyDescent="0.25">
      <c r="A93" t="s">
        <v>119</v>
      </c>
      <c r="B93" s="8" t="s">
        <v>79</v>
      </c>
      <c r="C93" s="9"/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/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/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/>
      <c r="D97" s="50" t="s">
        <v>139</v>
      </c>
    </row>
    <row r="98" spans="1:4" x14ac:dyDescent="0.25">
      <c r="A98" t="s">
        <v>119</v>
      </c>
      <c r="B98" s="8" t="s">
        <v>83</v>
      </c>
      <c r="C98" s="9"/>
      <c r="D98" s="50" t="s">
        <v>139</v>
      </c>
    </row>
    <row r="99" spans="1:4" x14ac:dyDescent="0.25">
      <c r="A99" t="s">
        <v>119</v>
      </c>
      <c r="B99" s="8" t="s">
        <v>84</v>
      </c>
      <c r="C99" s="9"/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/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E100"/>
  <sheetViews>
    <sheetView topLeftCell="A22" workbookViewId="0">
      <selection activeCell="D22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6" t="s">
        <v>13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12133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f>1979+3</f>
        <v>1982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58567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512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672</f>
        <v>672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1317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235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f>21+22</f>
        <v>43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f>SUM(C3:C12)</f>
        <v>75478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32" t="s">
        <v>13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47696</v>
      </c>
    </row>
    <row r="17" spans="1:5" x14ac:dyDescent="0.25">
      <c r="A17" t="s">
        <v>119</v>
      </c>
      <c r="B17" s="8" t="s">
        <v>16</v>
      </c>
      <c r="C17" s="9">
        <f>8457+31644</f>
        <v>40101</v>
      </c>
      <c r="D17" s="51" t="s">
        <v>139</v>
      </c>
    </row>
    <row r="18" spans="1:5" x14ac:dyDescent="0.25">
      <c r="A18" t="s">
        <v>119</v>
      </c>
      <c r="B18" s="8" t="s">
        <v>17</v>
      </c>
      <c r="C18" s="9">
        <v>81</v>
      </c>
      <c r="D18" s="51" t="s">
        <v>139</v>
      </c>
    </row>
    <row r="19" spans="1:5" x14ac:dyDescent="0.25">
      <c r="A19" t="s">
        <v>119</v>
      </c>
      <c r="B19" s="8" t="s">
        <v>18</v>
      </c>
      <c r="C19" s="9">
        <f>1554+270</f>
        <v>1824</v>
      </c>
      <c r="D19" s="51" t="s">
        <v>139</v>
      </c>
    </row>
    <row r="20" spans="1:5" x14ac:dyDescent="0.25">
      <c r="A20" t="s">
        <v>119</v>
      </c>
      <c r="B20" s="8" t="s">
        <v>19</v>
      </c>
      <c r="C20" s="9">
        <v>1854</v>
      </c>
      <c r="D20" s="51" t="s">
        <v>139</v>
      </c>
    </row>
    <row r="21" spans="1:5" x14ac:dyDescent="0.25">
      <c r="A21" t="s">
        <v>119</v>
      </c>
      <c r="B21" s="8" t="s">
        <v>20</v>
      </c>
      <c r="C21" s="9">
        <v>3836</v>
      </c>
      <c r="D21" s="51" t="s">
        <v>139</v>
      </c>
    </row>
    <row r="22" spans="1:5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5" ht="16.5" thickBot="1" x14ac:dyDescent="0.3">
      <c r="A23" s="50" t="s">
        <v>117</v>
      </c>
      <c r="B23" s="5" t="s">
        <v>22</v>
      </c>
      <c r="C23" s="7">
        <f>SUM(C24:C28)</f>
        <v>27782</v>
      </c>
    </row>
    <row r="24" spans="1:5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5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5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5" x14ac:dyDescent="0.25">
      <c r="A27" t="s">
        <v>119</v>
      </c>
      <c r="B27" s="8" t="s">
        <v>26</v>
      </c>
      <c r="C27" s="9">
        <v>8939</v>
      </c>
      <c r="D27" s="51" t="s">
        <v>139</v>
      </c>
    </row>
    <row r="28" spans="1:5" ht="16.5" thickBot="1" x14ac:dyDescent="0.3">
      <c r="A28" t="s">
        <v>119</v>
      </c>
      <c r="B28" s="8" t="s">
        <v>27</v>
      </c>
      <c r="C28" s="9">
        <f>2518-10+9066-4340</f>
        <v>7234</v>
      </c>
      <c r="D28" s="51" t="s">
        <v>139</v>
      </c>
    </row>
    <row r="29" spans="1:5" ht="16.5" thickBot="1" x14ac:dyDescent="0.3">
      <c r="A29" s="50" t="s">
        <v>117</v>
      </c>
      <c r="B29" s="20" t="s">
        <v>28</v>
      </c>
      <c r="C29" s="21">
        <f>SUM(C24:C28)</f>
        <v>27782</v>
      </c>
    </row>
    <row r="30" spans="1:5" ht="16.5" thickBot="1" x14ac:dyDescent="0.3">
      <c r="A30" s="50" t="s">
        <v>117</v>
      </c>
      <c r="B30" s="5" t="s">
        <v>29</v>
      </c>
      <c r="C30" s="7">
        <f>C16+C23</f>
        <v>75478</v>
      </c>
      <c r="E30" t="s">
        <v>95</v>
      </c>
    </row>
    <row r="31" spans="1:5" ht="16.5" thickBot="1" x14ac:dyDescent="0.3">
      <c r="A31" s="50" t="s">
        <v>128</v>
      </c>
      <c r="B31" s="10"/>
      <c r="C31" s="13"/>
      <c r="D31" t="s">
        <v>133</v>
      </c>
    </row>
    <row r="32" spans="1:5" ht="16.5" thickBot="1" x14ac:dyDescent="0.3">
      <c r="A32" t="s">
        <v>116</v>
      </c>
      <c r="B32" s="3" t="s">
        <v>88</v>
      </c>
      <c r="C32" s="52" t="s">
        <v>107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12096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12096</v>
      </c>
    </row>
    <row r="35" spans="1:4" x14ac:dyDescent="0.25">
      <c r="A35" t="s">
        <v>119</v>
      </c>
      <c r="B35" s="8" t="s">
        <v>31</v>
      </c>
      <c r="C35" s="9">
        <v>0</v>
      </c>
    </row>
    <row r="36" spans="1:4" ht="16.5" thickBot="1" x14ac:dyDescent="0.3">
      <c r="A36" t="s">
        <v>117</v>
      </c>
      <c r="B36" s="5" t="s">
        <v>32</v>
      </c>
      <c r="C36" s="7">
        <f>SUM(C37:C41)</f>
        <v>8143</v>
      </c>
    </row>
    <row r="37" spans="1:4" x14ac:dyDescent="0.25">
      <c r="A37" s="50" t="s">
        <v>119</v>
      </c>
      <c r="B37" s="8" t="s">
        <v>33</v>
      </c>
      <c r="C37" s="9">
        <f>85+488</f>
        <v>573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104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324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332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6810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3953</v>
      </c>
    </row>
    <row r="43" spans="1:4" x14ac:dyDescent="0.25">
      <c r="A43" t="s">
        <v>119</v>
      </c>
      <c r="B43" s="8" t="s">
        <v>39</v>
      </c>
      <c r="C43" s="9">
        <v>1243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1699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3497</v>
      </c>
    </row>
    <row r="46" spans="1:4" ht="16.5" thickBot="1" x14ac:dyDescent="0.3">
      <c r="A46" t="s">
        <v>117</v>
      </c>
      <c r="B46" s="14" t="s">
        <v>42</v>
      </c>
      <c r="C46" s="15">
        <v>979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2518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27" t="str">
        <f>C32</f>
        <v>IQ 2017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2518</v>
      </c>
    </row>
    <row r="51" spans="1:5" x14ac:dyDescent="0.25">
      <c r="A51" t="s">
        <v>118</v>
      </c>
      <c r="B51" s="10" t="s">
        <v>44</v>
      </c>
      <c r="C51" s="13">
        <f>SUM(C52:C53)</f>
        <v>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2518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27" t="str">
        <f>C49</f>
        <v>IQ 2017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3497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104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452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870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6966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4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-2050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12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f>-1269-694+262</f>
        <v>-1701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-131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8023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1305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-10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-13705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-12410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5701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3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-2603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-582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-429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2090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-2297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-2297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-2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14430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12133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E100"/>
  <sheetViews>
    <sheetView topLeftCell="A22" workbookViewId="0">
      <selection activeCell="D40" sqref="D1:D1048576"/>
    </sheetView>
  </sheetViews>
  <sheetFormatPr defaultColWidth="11" defaultRowHeight="15.75" x14ac:dyDescent="0.25"/>
  <cols>
    <col min="2" max="2" width="52.375" customWidth="1"/>
    <col min="3" max="3" width="9.125" bestFit="1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36" t="s">
        <v>90</v>
      </c>
      <c r="D2" t="s">
        <v>133</v>
      </c>
    </row>
    <row r="3" spans="1:4" x14ac:dyDescent="0.25">
      <c r="A3" s="49" t="s">
        <v>117</v>
      </c>
      <c r="B3" s="17" t="s">
        <v>1</v>
      </c>
      <c r="C3" s="38">
        <v>14442</v>
      </c>
      <c r="D3" s="51" t="s">
        <v>139</v>
      </c>
    </row>
    <row r="4" spans="1:4" x14ac:dyDescent="0.25">
      <c r="A4" t="s">
        <v>119</v>
      </c>
      <c r="B4" s="8" t="s">
        <v>2</v>
      </c>
      <c r="C4" s="31">
        <v>831</v>
      </c>
      <c r="D4" s="51" t="s">
        <v>139</v>
      </c>
    </row>
    <row r="5" spans="1:4" x14ac:dyDescent="0.25">
      <c r="A5" t="s">
        <v>119</v>
      </c>
      <c r="B5" s="8" t="s">
        <v>3</v>
      </c>
      <c r="C5" s="31">
        <v>52717</v>
      </c>
      <c r="D5" s="51" t="s">
        <v>139</v>
      </c>
    </row>
    <row r="6" spans="1:4" x14ac:dyDescent="0.25">
      <c r="A6" t="s">
        <v>119</v>
      </c>
      <c r="B6" s="8" t="s">
        <v>4</v>
      </c>
      <c r="C6" s="31">
        <v>17</v>
      </c>
      <c r="D6" s="51" t="s">
        <v>139</v>
      </c>
    </row>
    <row r="7" spans="1:4" x14ac:dyDescent="0.25">
      <c r="A7" t="s">
        <v>119</v>
      </c>
      <c r="B7" s="8" t="s">
        <v>5</v>
      </c>
      <c r="C7" s="31">
        <v>1079</v>
      </c>
      <c r="D7" s="51" t="s">
        <v>139</v>
      </c>
    </row>
    <row r="8" spans="1:4" x14ac:dyDescent="0.25">
      <c r="A8" t="s">
        <v>119</v>
      </c>
      <c r="B8" s="8" t="s">
        <v>6</v>
      </c>
      <c r="C8" s="31">
        <v>539</v>
      </c>
      <c r="D8" s="51" t="s">
        <v>139</v>
      </c>
    </row>
    <row r="9" spans="1:4" x14ac:dyDescent="0.25">
      <c r="A9" t="s">
        <v>119</v>
      </c>
      <c r="B9" s="8" t="s">
        <v>7</v>
      </c>
      <c r="C9" s="31">
        <v>717</v>
      </c>
      <c r="D9" s="51" t="s">
        <v>139</v>
      </c>
    </row>
    <row r="10" spans="1:4" x14ac:dyDescent="0.25">
      <c r="A10" t="s">
        <v>119</v>
      </c>
      <c r="B10" s="8" t="s">
        <v>8</v>
      </c>
      <c r="C10" s="31">
        <v>1339</v>
      </c>
      <c r="D10" s="51" t="s">
        <v>139</v>
      </c>
    </row>
    <row r="11" spans="1:4" x14ac:dyDescent="0.25">
      <c r="A11" t="s">
        <v>119</v>
      </c>
      <c r="B11" s="8" t="s">
        <v>9</v>
      </c>
      <c r="C11" s="31">
        <v>248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40">
        <v>120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v>72049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37" t="s">
        <v>90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39">
        <v>46735</v>
      </c>
    </row>
    <row r="17" spans="1:4" x14ac:dyDescent="0.25">
      <c r="A17" t="s">
        <v>119</v>
      </c>
      <c r="B17" s="8" t="s">
        <v>16</v>
      </c>
      <c r="C17" s="31">
        <v>36654</v>
      </c>
      <c r="D17" s="51" t="s">
        <v>139</v>
      </c>
    </row>
    <row r="18" spans="1:4" x14ac:dyDescent="0.25">
      <c r="A18" t="s">
        <v>119</v>
      </c>
      <c r="B18" s="8" t="s">
        <v>17</v>
      </c>
      <c r="C18" s="31">
        <v>109</v>
      </c>
      <c r="D18" s="51" t="s">
        <v>139</v>
      </c>
    </row>
    <row r="19" spans="1:4" x14ac:dyDescent="0.25">
      <c r="A19" t="s">
        <v>119</v>
      </c>
      <c r="B19" s="8" t="s">
        <v>18</v>
      </c>
      <c r="C19" s="31">
        <v>1507</v>
      </c>
      <c r="D19" s="51" t="s">
        <v>139</v>
      </c>
    </row>
    <row r="20" spans="1:4" x14ac:dyDescent="0.25">
      <c r="A20" t="s">
        <v>119</v>
      </c>
      <c r="B20" s="8" t="s">
        <v>19</v>
      </c>
      <c r="C20" s="31">
        <v>1450</v>
      </c>
      <c r="D20" s="51" t="s">
        <v>139</v>
      </c>
    </row>
    <row r="21" spans="1:4" x14ac:dyDescent="0.25">
      <c r="A21" t="s">
        <v>119</v>
      </c>
      <c r="B21" s="8" t="s">
        <v>20</v>
      </c>
      <c r="C21" s="31">
        <v>7015</v>
      </c>
      <c r="D21" s="51" t="s">
        <v>139</v>
      </c>
    </row>
    <row r="22" spans="1:4" x14ac:dyDescent="0.25">
      <c r="A22" t="s">
        <v>119</v>
      </c>
      <c r="B22" s="8" t="s">
        <v>21</v>
      </c>
      <c r="C22" s="31">
        <v>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39">
        <v>25314</v>
      </c>
    </row>
    <row r="24" spans="1:4" x14ac:dyDescent="0.25">
      <c r="A24" t="s">
        <v>119</v>
      </c>
      <c r="B24" s="8" t="s">
        <v>23</v>
      </c>
      <c r="C24" s="31">
        <v>7306</v>
      </c>
      <c r="D24" s="51" t="s">
        <v>139</v>
      </c>
    </row>
    <row r="25" spans="1:4" x14ac:dyDescent="0.25">
      <c r="A25" t="s">
        <v>119</v>
      </c>
      <c r="B25" s="8" t="s">
        <v>24</v>
      </c>
      <c r="C25" s="31">
        <v>4340</v>
      </c>
      <c r="D25" s="51" t="s">
        <v>139</v>
      </c>
    </row>
    <row r="26" spans="1:4" x14ac:dyDescent="0.25">
      <c r="A26" t="s">
        <v>119</v>
      </c>
      <c r="B26" s="8" t="s">
        <v>25</v>
      </c>
      <c r="C26" s="31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31">
        <v>8223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31">
        <v>5482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41">
        <v>25314</v>
      </c>
    </row>
    <row r="30" spans="1:4" ht="16.5" thickBot="1" x14ac:dyDescent="0.3">
      <c r="A30" s="50" t="s">
        <v>117</v>
      </c>
      <c r="B30" s="5" t="s">
        <v>29</v>
      </c>
      <c r="C30" s="39">
        <v>72049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8">
        <v>2016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39">
        <v>25787</v>
      </c>
      <c r="D33" t="s">
        <v>141</v>
      </c>
    </row>
    <row r="34" spans="1:4" x14ac:dyDescent="0.25">
      <c r="A34" t="s">
        <v>119</v>
      </c>
      <c r="B34" s="8" t="s">
        <v>30</v>
      </c>
      <c r="C34" s="31">
        <v>25787</v>
      </c>
    </row>
    <row r="35" spans="1:4" x14ac:dyDescent="0.25">
      <c r="A35" t="s">
        <v>119</v>
      </c>
      <c r="B35" s="8" t="s">
        <v>31</v>
      </c>
      <c r="C35" s="31">
        <v>0</v>
      </c>
    </row>
    <row r="36" spans="1:4" ht="16.5" thickBot="1" x14ac:dyDescent="0.3">
      <c r="A36" t="s">
        <v>117</v>
      </c>
      <c r="B36" s="5" t="s">
        <v>32</v>
      </c>
      <c r="C36" s="39">
        <v>16356</v>
      </c>
    </row>
    <row r="37" spans="1:4" x14ac:dyDescent="0.25">
      <c r="A37" s="50" t="s">
        <v>119</v>
      </c>
      <c r="B37" s="8" t="s">
        <v>33</v>
      </c>
      <c r="C37" s="31">
        <v>1529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31">
        <v>382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31">
        <v>2006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31">
        <v>922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31">
        <v>11517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39">
        <v>9431</v>
      </c>
    </row>
    <row r="43" spans="1:4" x14ac:dyDescent="0.25">
      <c r="A43" t="s">
        <v>119</v>
      </c>
      <c r="B43" s="8" t="s">
        <v>39</v>
      </c>
      <c r="C43" s="31">
        <v>3432</v>
      </c>
      <c r="D43" s="51" t="s">
        <v>139</v>
      </c>
    </row>
    <row r="44" spans="1:4" x14ac:dyDescent="0.25">
      <c r="A44" t="s">
        <v>119</v>
      </c>
      <c r="B44" s="8" t="s">
        <v>40</v>
      </c>
      <c r="C44" s="31">
        <v>1921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39">
        <v>10372</v>
      </c>
    </row>
    <row r="46" spans="1:4" ht="16.5" thickBot="1" x14ac:dyDescent="0.3">
      <c r="A46" t="s">
        <v>117</v>
      </c>
      <c r="B46" s="14" t="s">
        <v>42</v>
      </c>
      <c r="C46" s="40">
        <v>2150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42">
        <v>8222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>
        <f>C32</f>
        <v>2016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39">
        <v>8222</v>
      </c>
    </row>
    <row r="51" spans="1:5" x14ac:dyDescent="0.25">
      <c r="A51" t="s">
        <v>118</v>
      </c>
      <c r="B51" s="10" t="s">
        <v>44</v>
      </c>
      <c r="C51" s="43">
        <v>-1</v>
      </c>
      <c r="D51" s="51" t="s">
        <v>139</v>
      </c>
    </row>
    <row r="52" spans="1:5" x14ac:dyDescent="0.25">
      <c r="A52" t="s">
        <v>119</v>
      </c>
      <c r="B52" s="8" t="s">
        <v>45</v>
      </c>
      <c r="C52" s="31">
        <v>-1</v>
      </c>
      <c r="D52" s="51"/>
    </row>
    <row r="53" spans="1:5" x14ac:dyDescent="0.25">
      <c r="A53" t="s">
        <v>119</v>
      </c>
      <c r="B53" s="8" t="s">
        <v>46</v>
      </c>
      <c r="C53" s="31">
        <v>0</v>
      </c>
      <c r="D53" s="51"/>
    </row>
    <row r="54" spans="1:5" ht="16.5" thickBot="1" x14ac:dyDescent="0.3">
      <c r="A54" t="s">
        <v>118</v>
      </c>
      <c r="B54" s="5" t="s">
        <v>103</v>
      </c>
      <c r="C54" s="39">
        <v>8221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>
        <f>C49</f>
        <v>2016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39">
        <v>10372</v>
      </c>
      <c r="D58" t="s">
        <v>141</v>
      </c>
    </row>
    <row r="59" spans="1:5" x14ac:dyDescent="0.25">
      <c r="A59" t="s">
        <v>119</v>
      </c>
      <c r="B59" s="8" t="s">
        <v>34</v>
      </c>
      <c r="C59" s="31">
        <v>382</v>
      </c>
      <c r="D59" s="50" t="s">
        <v>139</v>
      </c>
    </row>
    <row r="60" spans="1:5" x14ac:dyDescent="0.25">
      <c r="A60" t="s">
        <v>119</v>
      </c>
      <c r="B60" s="35" t="s">
        <v>98</v>
      </c>
      <c r="C60" s="31">
        <v>-196</v>
      </c>
      <c r="D60" s="50" t="s">
        <v>139</v>
      </c>
    </row>
    <row r="61" spans="1:5" x14ac:dyDescent="0.25">
      <c r="A61" t="s">
        <v>119</v>
      </c>
      <c r="B61" s="8" t="s">
        <v>49</v>
      </c>
      <c r="C61" s="31">
        <v>1844</v>
      </c>
      <c r="D61" s="50" t="s">
        <v>139</v>
      </c>
    </row>
    <row r="62" spans="1:5" x14ac:dyDescent="0.25">
      <c r="A62" t="s">
        <v>119</v>
      </c>
      <c r="B62" s="8" t="s">
        <v>50</v>
      </c>
      <c r="C62" s="31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45">
        <v>0</v>
      </c>
      <c r="D63" s="50" t="s">
        <v>139</v>
      </c>
    </row>
    <row r="64" spans="1:5" x14ac:dyDescent="0.25">
      <c r="A64" t="s">
        <v>119</v>
      </c>
      <c r="B64" s="8" t="s">
        <v>52</v>
      </c>
      <c r="C64" s="31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31">
        <v>-5108</v>
      </c>
      <c r="D65" s="50" t="s">
        <v>139</v>
      </c>
    </row>
    <row r="66" spans="1:4" x14ac:dyDescent="0.25">
      <c r="A66" t="s">
        <v>119</v>
      </c>
      <c r="B66" s="8" t="s">
        <v>54</v>
      </c>
      <c r="C66" s="31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31">
        <v>-345</v>
      </c>
      <c r="D67" s="50" t="s">
        <v>139</v>
      </c>
    </row>
    <row r="68" spans="1:4" x14ac:dyDescent="0.25">
      <c r="A68" t="s">
        <v>119</v>
      </c>
      <c r="B68" s="8" t="s">
        <v>56</v>
      </c>
      <c r="C68" s="31">
        <v>8723</v>
      </c>
      <c r="D68" s="50" t="s">
        <v>139</v>
      </c>
    </row>
    <row r="69" spans="1:4" x14ac:dyDescent="0.25">
      <c r="A69" t="s">
        <v>119</v>
      </c>
      <c r="B69" s="8" t="s">
        <v>57</v>
      </c>
      <c r="C69" s="31">
        <v>-31199</v>
      </c>
      <c r="D69" s="50" t="s">
        <v>139</v>
      </c>
    </row>
    <row r="70" spans="1:4" x14ac:dyDescent="0.25">
      <c r="A70" t="s">
        <v>119</v>
      </c>
      <c r="B70" s="8" t="s">
        <v>58</v>
      </c>
      <c r="C70" s="31">
        <v>-752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39">
        <v>-16279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31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31">
        <v>293</v>
      </c>
      <c r="D75" s="50" t="s">
        <v>139</v>
      </c>
    </row>
    <row r="76" spans="1:4" x14ac:dyDescent="0.25">
      <c r="A76" t="s">
        <v>119</v>
      </c>
      <c r="B76" s="8" t="s">
        <v>63</v>
      </c>
      <c r="C76" s="31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31">
        <v>-385</v>
      </c>
      <c r="D77" s="50" t="s">
        <v>139</v>
      </c>
    </row>
    <row r="78" spans="1:4" x14ac:dyDescent="0.25">
      <c r="A78" t="s">
        <v>119</v>
      </c>
      <c r="B78" s="8" t="s">
        <v>65</v>
      </c>
      <c r="C78" s="31">
        <v>-1102</v>
      </c>
      <c r="D78" s="50" t="s">
        <v>139</v>
      </c>
    </row>
    <row r="79" spans="1:4" x14ac:dyDescent="0.25">
      <c r="A79" t="s">
        <v>119</v>
      </c>
      <c r="B79" s="8" t="s">
        <v>66</v>
      </c>
      <c r="C79" s="31">
        <v>-36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39">
        <v>-1230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31">
        <v>959</v>
      </c>
      <c r="D83" s="50" t="s">
        <v>139</v>
      </c>
    </row>
    <row r="84" spans="1:4" x14ac:dyDescent="0.25">
      <c r="A84" t="s">
        <v>119</v>
      </c>
      <c r="B84" s="8" t="s">
        <v>70</v>
      </c>
      <c r="C84" s="31">
        <v>27301</v>
      </c>
      <c r="D84" s="50" t="s">
        <v>139</v>
      </c>
    </row>
    <row r="85" spans="1:4" x14ac:dyDescent="0.25">
      <c r="A85" t="s">
        <v>119</v>
      </c>
      <c r="B85" s="8" t="s">
        <v>71</v>
      </c>
      <c r="C85" s="31">
        <v>2772</v>
      </c>
      <c r="D85" s="50" t="s">
        <v>139</v>
      </c>
    </row>
    <row r="86" spans="1:4" x14ac:dyDescent="0.25">
      <c r="A86" t="s">
        <v>119</v>
      </c>
      <c r="B86" s="8" t="s">
        <v>72</v>
      </c>
      <c r="C86" s="31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31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31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31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31">
        <v>-3427</v>
      </c>
      <c r="D90" s="50" t="s">
        <v>139</v>
      </c>
    </row>
    <row r="91" spans="1:4" x14ac:dyDescent="0.25">
      <c r="A91" t="s">
        <v>119</v>
      </c>
      <c r="B91" s="8" t="s">
        <v>77</v>
      </c>
      <c r="C91" s="31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31">
        <v>-1611</v>
      </c>
      <c r="D92" s="50" t="s">
        <v>139</v>
      </c>
    </row>
    <row r="93" spans="1:4" x14ac:dyDescent="0.25">
      <c r="A93" t="s">
        <v>119</v>
      </c>
      <c r="B93" s="8" t="s">
        <v>79</v>
      </c>
      <c r="C93" s="31">
        <v>-666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39">
        <v>25328</v>
      </c>
      <c r="D94" s="50" t="s">
        <v>139</v>
      </c>
    </row>
    <row r="95" spans="1:4" x14ac:dyDescent="0.25">
      <c r="A95" t="s">
        <v>128</v>
      </c>
      <c r="B95" s="8"/>
      <c r="C95" s="44"/>
      <c r="D95" t="s">
        <v>133</v>
      </c>
    </row>
    <row r="96" spans="1:4" x14ac:dyDescent="0.25">
      <c r="A96" t="s">
        <v>118</v>
      </c>
      <c r="B96" s="10" t="s">
        <v>81</v>
      </c>
      <c r="C96" s="43">
        <v>7818</v>
      </c>
      <c r="D96" s="50" t="s">
        <v>139</v>
      </c>
    </row>
    <row r="97" spans="1:4" x14ac:dyDescent="0.25">
      <c r="A97" t="s">
        <v>119</v>
      </c>
      <c r="B97" s="8" t="s">
        <v>82</v>
      </c>
      <c r="C97" s="31">
        <v>7820</v>
      </c>
      <c r="D97" s="50" t="s">
        <v>139</v>
      </c>
    </row>
    <row r="98" spans="1:4" x14ac:dyDescent="0.25">
      <c r="A98" t="s">
        <v>119</v>
      </c>
      <c r="B98" s="8" t="s">
        <v>83</v>
      </c>
      <c r="C98" s="31">
        <v>2</v>
      </c>
      <c r="D98" s="50" t="s">
        <v>139</v>
      </c>
    </row>
    <row r="99" spans="1:4" x14ac:dyDescent="0.25">
      <c r="A99" t="s">
        <v>119</v>
      </c>
      <c r="B99" s="8" t="s">
        <v>84</v>
      </c>
      <c r="C99" s="31">
        <v>6622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40">
        <v>14442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E100"/>
  <sheetViews>
    <sheetView topLeftCell="A29" workbookViewId="0">
      <selection activeCell="D68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8" t="s">
        <v>90</v>
      </c>
      <c r="D2" t="s">
        <v>133</v>
      </c>
    </row>
    <row r="3" spans="1:4" x14ac:dyDescent="0.25">
      <c r="A3" s="49" t="s">
        <v>117</v>
      </c>
      <c r="B3" s="17" t="s">
        <v>1</v>
      </c>
      <c r="C3" s="9">
        <v>14420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v>1260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48412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1076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24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539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v>717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1339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147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v>59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v>67993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4" t="s">
        <v>90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42334</v>
      </c>
    </row>
    <row r="17" spans="1:4" x14ac:dyDescent="0.25">
      <c r="A17" t="s">
        <v>119</v>
      </c>
      <c r="B17" s="8" t="s">
        <v>16</v>
      </c>
      <c r="C17" s="9">
        <f>27674+8990</f>
        <v>36664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109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1800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1447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f>872+1442</f>
        <v>2314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25659</v>
      </c>
    </row>
    <row r="24" spans="1:4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8601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v>5449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25659</v>
      </c>
    </row>
    <row r="30" spans="1:4" ht="16.5" thickBot="1" x14ac:dyDescent="0.3">
      <c r="A30" s="50" t="s">
        <v>117</v>
      </c>
      <c r="B30" s="5" t="s">
        <v>29</v>
      </c>
      <c r="C30" s="7">
        <f>C16+C23</f>
        <v>67993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108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v>10265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10176</v>
      </c>
    </row>
    <row r="35" spans="1:4" x14ac:dyDescent="0.25">
      <c r="A35" t="s">
        <v>119</v>
      </c>
      <c r="B35" s="8" t="s">
        <v>31</v>
      </c>
      <c r="C35" s="9">
        <v>89</v>
      </c>
    </row>
    <row r="36" spans="1:4" ht="16.5" thickBot="1" x14ac:dyDescent="0.3">
      <c r="A36" t="s">
        <v>117</v>
      </c>
      <c r="B36" s="5" t="s">
        <v>32</v>
      </c>
      <c r="C36" s="7">
        <v>6722</v>
      </c>
    </row>
    <row r="37" spans="1:4" x14ac:dyDescent="0.25">
      <c r="A37" s="50" t="s">
        <v>119</v>
      </c>
      <c r="B37" s="8" t="s">
        <v>33</v>
      </c>
      <c r="C37" s="9">
        <v>488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109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583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339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5203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v>3543</v>
      </c>
    </row>
    <row r="43" spans="1:4" x14ac:dyDescent="0.25">
      <c r="A43" t="s">
        <v>119</v>
      </c>
      <c r="B43" s="8" t="s">
        <v>39</v>
      </c>
      <c r="C43" s="9">
        <v>263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0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v>3181</v>
      </c>
    </row>
    <row r="46" spans="1:4" ht="16.5" thickBot="1" x14ac:dyDescent="0.3">
      <c r="A46" t="s">
        <v>117</v>
      </c>
      <c r="B46" s="14" t="s">
        <v>42</v>
      </c>
      <c r="C46" s="15">
        <v>751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v>2397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IVQ 2016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2397</v>
      </c>
    </row>
    <row r="51" spans="1:5" x14ac:dyDescent="0.25">
      <c r="A51" t="s">
        <v>118</v>
      </c>
      <c r="B51" s="10" t="s">
        <v>44</v>
      </c>
      <c r="C51" s="13">
        <v>7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7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v>2404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C49</f>
        <v>IVQ 2016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3181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498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138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1071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3185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-21205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-7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-209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53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-416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-40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v>-13751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846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76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4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1514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v>-596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8453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-20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94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826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583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v>14714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v>368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338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-30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260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628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</sheetPr>
  <dimension ref="A1:E100"/>
  <sheetViews>
    <sheetView topLeftCell="A14" workbookViewId="0">
      <selection activeCell="D86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5" t="s">
        <v>92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14267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v>3854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29642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5669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569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2126-1385</f>
        <v>741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1385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138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f>22+99</f>
        <v>121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f>SUM(C3:C12)</f>
        <v>56386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28" t="s">
        <v>92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33430</v>
      </c>
    </row>
    <row r="17" spans="1:4" x14ac:dyDescent="0.25">
      <c r="A17" t="s">
        <v>119</v>
      </c>
      <c r="B17" s="8" t="s">
        <v>16</v>
      </c>
      <c r="C17" s="9">
        <f>27590+3347</f>
        <v>30937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28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757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1493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f>878-757+93+1</f>
        <v>215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22956</v>
      </c>
    </row>
    <row r="24" spans="1:4" x14ac:dyDescent="0.25">
      <c r="A24" t="s">
        <v>119</v>
      </c>
      <c r="B24" s="8" t="s">
        <v>23</v>
      </c>
      <c r="C24" s="9">
        <v>5506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5181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5897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9908-5181+959+723</f>
        <v>6409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22956</v>
      </c>
    </row>
    <row r="30" spans="1:4" ht="16.5" thickBot="1" x14ac:dyDescent="0.3">
      <c r="A30" s="50" t="s">
        <v>117</v>
      </c>
      <c r="B30" s="5" t="s">
        <v>29</v>
      </c>
      <c r="C30" s="7">
        <f>C16+C23</f>
        <v>56386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109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5100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5095</v>
      </c>
    </row>
    <row r="35" spans="1:4" x14ac:dyDescent="0.25">
      <c r="A35" t="s">
        <v>119</v>
      </c>
      <c r="B35" s="8" t="s">
        <v>31</v>
      </c>
      <c r="C35" s="9">
        <v>5</v>
      </c>
    </row>
    <row r="36" spans="1:4" ht="16.5" thickBot="1" x14ac:dyDescent="0.3">
      <c r="A36" t="s">
        <v>117</v>
      </c>
      <c r="B36" s="5" t="s">
        <v>32</v>
      </c>
      <c r="C36" s="7">
        <f>SUM(C37:C41)</f>
        <v>3289</v>
      </c>
    </row>
    <row r="37" spans="1:4" x14ac:dyDescent="0.25">
      <c r="A37" s="50" t="s">
        <v>119</v>
      </c>
      <c r="B37" s="8" t="s">
        <v>33</v>
      </c>
      <c r="C37" s="9">
        <f>506+50</f>
        <v>556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103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419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179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1883+62+86+1</f>
        <v>2032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1811</v>
      </c>
    </row>
    <row r="43" spans="1:4" x14ac:dyDescent="0.25">
      <c r="A43" t="s">
        <v>119</v>
      </c>
      <c r="B43" s="8" t="s">
        <v>39</v>
      </c>
      <c r="C43" s="9">
        <v>3056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665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4202</v>
      </c>
    </row>
    <row r="46" spans="1:4" ht="16.5" thickBot="1" x14ac:dyDescent="0.3">
      <c r="A46" t="s">
        <v>117</v>
      </c>
      <c r="B46" s="14" t="s">
        <v>42</v>
      </c>
      <c r="C46" s="15">
        <v>735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3467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IIIQ 2016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3467</v>
      </c>
    </row>
    <row r="51" spans="1:5" x14ac:dyDescent="0.25">
      <c r="A51" t="s">
        <v>118</v>
      </c>
      <c r="B51" s="10" t="s">
        <v>44</v>
      </c>
      <c r="C51" s="13">
        <f>SUM(C52:C53)</f>
        <v>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3467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C49</f>
        <v>IIIQ 2016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4202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103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52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-66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-3185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13835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248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862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f>-5146-113</f>
        <v>-5259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-40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10752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69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602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-12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-11571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-36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-10948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-2066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20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9577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-18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-246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-369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6898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6702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6732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30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6702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E100"/>
  <sheetViews>
    <sheetView topLeftCell="A16" workbookViewId="0">
      <selection activeCell="D89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5" t="s">
        <v>94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7535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v>4062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25709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13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f>18+4882</f>
        <v>4900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587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v>815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1385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81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f>1011</f>
        <v>1011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f>SUM(C3:C12)</f>
        <v>46098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28" t="s">
        <v>94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25768</v>
      </c>
    </row>
    <row r="17" spans="1:4" x14ac:dyDescent="0.25">
      <c r="A17" t="s">
        <v>119</v>
      </c>
      <c r="B17" s="8" t="s">
        <v>16</v>
      </c>
      <c r="C17" s="9">
        <f>13326+5385</f>
        <v>18711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29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587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911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5530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20330</v>
      </c>
    </row>
    <row r="24" spans="1:4" x14ac:dyDescent="0.25">
      <c r="A24" t="s">
        <v>119</v>
      </c>
      <c r="B24" s="8" t="s">
        <v>23</v>
      </c>
      <c r="C24" s="9">
        <v>5506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2430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723+1800+9908</f>
        <v>12431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20330</v>
      </c>
    </row>
    <row r="30" spans="1:4" ht="16.5" thickBot="1" x14ac:dyDescent="0.3">
      <c r="A30" s="50" t="s">
        <v>117</v>
      </c>
      <c r="B30" s="5" t="s">
        <v>29</v>
      </c>
      <c r="C30" s="7">
        <f>C16+C23</f>
        <v>46098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110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7465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7458</v>
      </c>
    </row>
    <row r="35" spans="1:4" x14ac:dyDescent="0.25">
      <c r="A35" t="s">
        <v>119</v>
      </c>
      <c r="B35" s="8" t="s">
        <v>31</v>
      </c>
      <c r="C35" s="9">
        <v>7</v>
      </c>
    </row>
    <row r="36" spans="1:4" ht="16.5" thickBot="1" x14ac:dyDescent="0.3">
      <c r="A36" t="s">
        <v>117</v>
      </c>
      <c r="B36" s="5" t="s">
        <v>32</v>
      </c>
      <c r="C36" s="7">
        <f>SUM(C37:C41)</f>
        <v>5473</v>
      </c>
    </row>
    <row r="37" spans="1:4" x14ac:dyDescent="0.25">
      <c r="A37" s="50" t="s">
        <v>119</v>
      </c>
      <c r="B37" s="8" t="s">
        <v>33</v>
      </c>
      <c r="C37" s="31">
        <f>222+42</f>
        <v>264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88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352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214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4428+47+80</f>
        <v>4555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1992</v>
      </c>
    </row>
    <row r="43" spans="1:4" x14ac:dyDescent="0.25">
      <c r="A43" t="s">
        <v>119</v>
      </c>
      <c r="B43" s="8" t="s">
        <v>39</v>
      </c>
      <c r="C43" s="9">
        <v>336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455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1873</v>
      </c>
    </row>
    <row r="46" spans="1:4" ht="16.5" thickBot="1" x14ac:dyDescent="0.3">
      <c r="A46" t="s">
        <v>117</v>
      </c>
      <c r="B46" s="14" t="s">
        <v>42</v>
      </c>
      <c r="C46" s="15">
        <v>486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1387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27" t="str">
        <f>C32</f>
        <v>IIQ 2016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1387</v>
      </c>
    </row>
    <row r="51" spans="1:5" x14ac:dyDescent="0.25">
      <c r="A51" t="s">
        <v>118</v>
      </c>
      <c r="B51" s="10" t="s">
        <v>44</v>
      </c>
      <c r="C51" s="13">
        <f>SUM(C52:C53)</f>
        <v>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1387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27" t="str">
        <f>C49</f>
        <v>IIQ 2016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873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88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-190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421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-6290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f>-2702+9</f>
        <v>-2693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f>-869</f>
        <v>-869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f>4947-149+1500</f>
        <v>6298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-750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-3112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-369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40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-331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-4309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-4969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3025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2770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-3182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-390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2223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-5858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-5474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-5474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</sheetPr>
  <dimension ref="A1:E100"/>
  <sheetViews>
    <sheetView topLeftCell="A28" workbookViewId="0">
      <selection activeCell="D70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5" t="s">
        <v>96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13009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f>1360+9</f>
        <v>1369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20644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437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17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391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558+134</f>
        <v>692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1430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75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f>236</f>
        <v>236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7">
        <f>SUM(C3:C12)</f>
        <v>38300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32" t="s">
        <v>96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21187</v>
      </c>
    </row>
    <row r="17" spans="1:4" x14ac:dyDescent="0.25">
      <c r="A17" t="s">
        <v>119</v>
      </c>
      <c r="B17" s="8" t="s">
        <v>16</v>
      </c>
      <c r="C17" s="9">
        <f>15913+3166</f>
        <v>19079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180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878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824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226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17143</v>
      </c>
    </row>
    <row r="24" spans="1:4" x14ac:dyDescent="0.25">
      <c r="A24" t="s">
        <v>119</v>
      </c>
      <c r="B24" s="8" t="s">
        <v>23</v>
      </c>
      <c r="C24" s="9">
        <v>4281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1043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4385+1065+6406</f>
        <v>11856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17143</v>
      </c>
    </row>
    <row r="30" spans="1:4" ht="16.5" thickBot="1" x14ac:dyDescent="0.3">
      <c r="A30" s="50" t="s">
        <v>117</v>
      </c>
      <c r="B30" s="5" t="s">
        <v>29</v>
      </c>
      <c r="C30" s="7">
        <f>C16+C23</f>
        <v>38330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52" t="s">
        <v>111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4602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4596</v>
      </c>
    </row>
    <row r="35" spans="1:4" x14ac:dyDescent="0.25">
      <c r="A35" t="s">
        <v>119</v>
      </c>
      <c r="B35" s="8" t="s">
        <v>31</v>
      </c>
      <c r="C35" s="9">
        <v>6</v>
      </c>
    </row>
    <row r="36" spans="1:4" ht="16.5" thickBot="1" x14ac:dyDescent="0.3">
      <c r="A36" t="s">
        <v>117</v>
      </c>
      <c r="B36" s="5" t="s">
        <v>32</v>
      </c>
      <c r="C36" s="7">
        <f>SUM(C37:C41)</f>
        <v>3056</v>
      </c>
    </row>
    <row r="37" spans="1:4" x14ac:dyDescent="0.25">
      <c r="A37" s="50" t="s">
        <v>119</v>
      </c>
      <c r="B37" s="8" t="s">
        <v>33</v>
      </c>
      <c r="C37" s="9">
        <f>23+155</f>
        <v>178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78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377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162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2261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1546</v>
      </c>
    </row>
    <row r="43" spans="1:4" x14ac:dyDescent="0.25">
      <c r="A43" t="s">
        <v>119</v>
      </c>
      <c r="B43" s="8" t="s">
        <v>39</v>
      </c>
      <c r="C43" s="9">
        <v>146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355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1337</v>
      </c>
    </row>
    <row r="46" spans="1:4" ht="16.5" thickBot="1" x14ac:dyDescent="0.3">
      <c r="A46" t="s">
        <v>117</v>
      </c>
      <c r="B46" s="14" t="s">
        <v>42</v>
      </c>
      <c r="C46" s="15">
        <v>294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1043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27" t="str">
        <f>C32</f>
        <v>IQ 2016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1043</v>
      </c>
    </row>
    <row r="51" spans="1:5" x14ac:dyDescent="0.25">
      <c r="A51" t="s">
        <v>118</v>
      </c>
      <c r="B51" s="10" t="s">
        <v>44</v>
      </c>
      <c r="C51" s="13">
        <f>SUM(C52:C53)</f>
        <v>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1043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27" t="str">
        <f>C49</f>
        <v>IQ 2016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1337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78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-62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855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-2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-19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-229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f>-1515-284+62</f>
        <v>-1737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-31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190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384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-28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-401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-45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6893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-265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6628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6773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6388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6622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13009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E100"/>
  <sheetViews>
    <sheetView topLeftCell="A69" workbookViewId="0">
      <selection activeCell="D69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6" t="s">
        <v>97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6622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f>1341+6</f>
        <v>1347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21498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53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394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589+180</f>
        <v>769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1430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77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v>10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21">
        <f>SUM(C3:C12)</f>
        <v>32200</v>
      </c>
    </row>
    <row r="14" spans="1:4" ht="16.5" thickBot="1" x14ac:dyDescent="0.3">
      <c r="A14" t="s">
        <v>128</v>
      </c>
      <c r="B14" s="19"/>
      <c r="C14" s="34"/>
      <c r="D14" t="s">
        <v>133</v>
      </c>
    </row>
    <row r="15" spans="1:4" ht="16.5" thickBot="1" x14ac:dyDescent="0.3">
      <c r="A15" t="s">
        <v>116</v>
      </c>
      <c r="B15" s="3" t="s">
        <v>14</v>
      </c>
      <c r="C15" s="33" t="s">
        <v>97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16100</v>
      </c>
    </row>
    <row r="17" spans="1:4" x14ac:dyDescent="0.25">
      <c r="A17" t="s">
        <v>119</v>
      </c>
      <c r="B17" s="8" t="s">
        <v>16</v>
      </c>
      <c r="C17" s="9">
        <f>9109+3404</f>
        <v>12513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55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660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782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1998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92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16100</v>
      </c>
    </row>
    <row r="24" spans="1:4" x14ac:dyDescent="0.25">
      <c r="A24" t="s">
        <v>119</v>
      </c>
      <c r="B24" s="8" t="s">
        <v>23</v>
      </c>
      <c r="C24" s="9">
        <v>4281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3661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v>8195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16100</v>
      </c>
    </row>
    <row r="30" spans="1:4" ht="16.5" thickBot="1" x14ac:dyDescent="0.3">
      <c r="A30" s="50" t="s">
        <v>117</v>
      </c>
      <c r="B30" s="5" t="s">
        <v>29</v>
      </c>
      <c r="C30" s="7">
        <f>C16+C23</f>
        <v>32200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27">
        <v>2015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13672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13620</v>
      </c>
    </row>
    <row r="35" spans="1:4" x14ac:dyDescent="0.25">
      <c r="A35" t="s">
        <v>119</v>
      </c>
      <c r="B35" s="8" t="s">
        <v>31</v>
      </c>
      <c r="C35" s="9">
        <v>52</v>
      </c>
    </row>
    <row r="36" spans="1:4" ht="16.5" thickBot="1" x14ac:dyDescent="0.3">
      <c r="A36" t="s">
        <v>117</v>
      </c>
      <c r="B36" s="5" t="s">
        <v>32</v>
      </c>
      <c r="C36" s="7">
        <f>SUM(C37:C41)</f>
        <v>9933</v>
      </c>
    </row>
    <row r="37" spans="1:4" x14ac:dyDescent="0.25">
      <c r="A37" s="50" t="s">
        <v>119</v>
      </c>
      <c r="B37" s="8" t="s">
        <v>33</v>
      </c>
      <c r="C37" s="9">
        <f>803+72</f>
        <v>875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226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801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625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6550+770+86</f>
        <v>7406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3739</v>
      </c>
    </row>
    <row r="43" spans="1:4" x14ac:dyDescent="0.25">
      <c r="A43" t="s">
        <v>119</v>
      </c>
      <c r="B43" s="8" t="s">
        <v>39</v>
      </c>
      <c r="C43" s="9">
        <v>1814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832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4721</v>
      </c>
    </row>
    <row r="46" spans="1:4" ht="16.5" thickBot="1" x14ac:dyDescent="0.3">
      <c r="A46" t="s">
        <v>117</v>
      </c>
      <c r="B46" s="14" t="s">
        <v>42</v>
      </c>
      <c r="C46" s="15">
        <v>1060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3661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27">
        <v>2015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3661</v>
      </c>
    </row>
    <row r="51" spans="1:5" x14ac:dyDescent="0.25">
      <c r="A51" t="s">
        <v>118</v>
      </c>
      <c r="B51" s="10" t="s">
        <v>44</v>
      </c>
      <c r="C51" s="13">
        <f>SUM(C52:C53)</f>
        <v>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3661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27">
        <v>2015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4721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226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611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-15200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-7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900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-39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1993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-230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-7025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872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-715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-454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-297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6946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9237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-2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-587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-2000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-3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-805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12786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5464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5464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1157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6622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E100"/>
  <sheetViews>
    <sheetView topLeftCell="A69" workbookViewId="0">
      <selection activeCell="D69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5" t="s">
        <v>97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6622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v>2271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20698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48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394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2199-1430</f>
        <v>769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1430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57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v>12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21">
        <f>SUM(C3:C12)</f>
        <v>32301</v>
      </c>
    </row>
    <row r="14" spans="1:4" ht="16.5" thickBot="1" x14ac:dyDescent="0.3">
      <c r="A14" t="s">
        <v>128</v>
      </c>
      <c r="B14" s="19"/>
      <c r="C14" s="34"/>
      <c r="D14" t="s">
        <v>133</v>
      </c>
    </row>
    <row r="15" spans="1:4" ht="16.5" thickBot="1" x14ac:dyDescent="0.3">
      <c r="A15" t="s">
        <v>116</v>
      </c>
      <c r="B15" s="3" t="s">
        <v>14</v>
      </c>
      <c r="C15" s="33" t="s">
        <v>97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15956</v>
      </c>
    </row>
    <row r="17" spans="1:4" x14ac:dyDescent="0.25">
      <c r="A17" t="s">
        <v>119</v>
      </c>
      <c r="B17" s="8" t="s">
        <v>16</v>
      </c>
      <c r="C17" s="9">
        <f>9109+3404</f>
        <v>12513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75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660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731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1935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42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16345</v>
      </c>
    </row>
    <row r="24" spans="1:4" x14ac:dyDescent="0.25">
      <c r="A24" t="s">
        <v>119</v>
      </c>
      <c r="B24" s="8" t="s">
        <v>23</v>
      </c>
      <c r="C24" s="9">
        <v>4281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3906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6406+726+1063</f>
        <v>8195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16345</v>
      </c>
    </row>
    <row r="30" spans="1:4" ht="16.5" thickBot="1" x14ac:dyDescent="0.3">
      <c r="A30" s="50" t="s">
        <v>117</v>
      </c>
      <c r="B30" s="5" t="s">
        <v>29</v>
      </c>
      <c r="C30" s="7">
        <f>C16+C23</f>
        <v>32301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112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3183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3151</v>
      </c>
    </row>
    <row r="35" spans="1:4" x14ac:dyDescent="0.25">
      <c r="A35" t="s">
        <v>119</v>
      </c>
      <c r="B35" s="8" t="s">
        <v>31</v>
      </c>
      <c r="C35" s="9">
        <v>32</v>
      </c>
    </row>
    <row r="36" spans="1:4" ht="16.5" thickBot="1" x14ac:dyDescent="0.3">
      <c r="A36" t="s">
        <v>117</v>
      </c>
      <c r="B36" s="5" t="s">
        <v>32</v>
      </c>
      <c r="C36" s="7">
        <f>SUM(C37:C41)</f>
        <v>2215</v>
      </c>
    </row>
    <row r="37" spans="1:4" x14ac:dyDescent="0.25">
      <c r="A37" s="50" t="s">
        <v>119</v>
      </c>
      <c r="B37" s="8" t="s">
        <v>33</v>
      </c>
      <c r="C37" s="9">
        <f>351+30</f>
        <v>381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62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238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-139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1618+49+6</f>
        <v>1673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968</v>
      </c>
    </row>
    <row r="43" spans="1:4" x14ac:dyDescent="0.25">
      <c r="A43" t="s">
        <v>119</v>
      </c>
      <c r="B43" s="8" t="s">
        <v>39</v>
      </c>
      <c r="C43" s="9">
        <v>26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257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737</v>
      </c>
    </row>
    <row r="46" spans="1:4" ht="16.5" thickBot="1" x14ac:dyDescent="0.3">
      <c r="A46" t="s">
        <v>117</v>
      </c>
      <c r="B46" s="14" t="s">
        <v>42</v>
      </c>
      <c r="C46" s="15">
        <v>162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575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IVQ 2015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575</v>
      </c>
    </row>
    <row r="51" spans="1:5" x14ac:dyDescent="0.25">
      <c r="A51" t="s">
        <v>118</v>
      </c>
      <c r="B51" s="10" t="s">
        <v>44</v>
      </c>
      <c r="C51" s="13">
        <f>SUM(C52:C53)</f>
        <v>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575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C49</f>
        <v>IVQ 2015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737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62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245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-9285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-3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2019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-9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441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13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-5780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810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-800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-582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-572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6346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3106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587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-587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-2000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-250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7202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850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850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850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D100"/>
  <sheetViews>
    <sheetView topLeftCell="A70" workbookViewId="0">
      <selection activeCell="D70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5" t="s">
        <v>99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5771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v>2886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11413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47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43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70+507</f>
        <v>577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1452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73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v>3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21">
        <f>SUM(C3:C12)</f>
        <v>22265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28" t="s">
        <v>99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12841</v>
      </c>
    </row>
    <row r="17" spans="1:4" x14ac:dyDescent="0.25">
      <c r="A17" t="s">
        <v>119</v>
      </c>
      <c r="B17" s="8" t="s">
        <v>16</v>
      </c>
      <c r="C17" s="9">
        <f>6187+5215</f>
        <v>11402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52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510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729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88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60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9424</v>
      </c>
    </row>
    <row r="24" spans="1:4" x14ac:dyDescent="0.25">
      <c r="A24" t="s">
        <v>119</v>
      </c>
      <c r="B24" s="8" t="s">
        <v>23</v>
      </c>
      <c r="C24" s="9">
        <v>4281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3331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60+725+1064</f>
        <v>1849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9424</v>
      </c>
    </row>
    <row r="30" spans="1:4" ht="16.5" thickBot="1" x14ac:dyDescent="0.3">
      <c r="A30" s="50" t="s">
        <v>117</v>
      </c>
      <c r="B30" s="5" t="s">
        <v>29</v>
      </c>
      <c r="C30" s="7">
        <f>C16+C23</f>
        <v>22265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113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4902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4862</v>
      </c>
    </row>
    <row r="35" spans="1:4" x14ac:dyDescent="0.25">
      <c r="A35" t="s">
        <v>119</v>
      </c>
      <c r="B35" s="8" t="s">
        <v>31</v>
      </c>
      <c r="C35" s="9">
        <v>40</v>
      </c>
    </row>
    <row r="36" spans="1:4" ht="16.5" thickBot="1" x14ac:dyDescent="0.3">
      <c r="A36" t="s">
        <v>117</v>
      </c>
      <c r="B36" s="5" t="s">
        <v>32</v>
      </c>
      <c r="C36" s="7">
        <f>SUM(C37:C41)</f>
        <v>2862</v>
      </c>
    </row>
    <row r="37" spans="1:4" x14ac:dyDescent="0.25">
      <c r="A37" s="50" t="s">
        <v>119</v>
      </c>
      <c r="B37" s="8" t="s">
        <v>33</v>
      </c>
      <c r="C37" s="9">
        <f>165+14</f>
        <v>179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57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165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274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2178+9</f>
        <v>2187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2040</v>
      </c>
    </row>
    <row r="43" spans="1:4" x14ac:dyDescent="0.25">
      <c r="A43" t="s">
        <v>119</v>
      </c>
      <c r="B43" s="8" t="s">
        <v>39</v>
      </c>
      <c r="C43" s="9">
        <v>669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253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2456</v>
      </c>
    </row>
    <row r="46" spans="1:4" ht="16.5" thickBot="1" x14ac:dyDescent="0.3">
      <c r="A46" t="s">
        <v>117</v>
      </c>
      <c r="B46" s="14" t="s">
        <v>42</v>
      </c>
      <c r="C46" s="15">
        <v>475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1981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4" ht="16.5" thickBot="1" x14ac:dyDescent="0.3">
      <c r="A49" t="s">
        <v>116</v>
      </c>
      <c r="B49" s="3" t="s">
        <v>87</v>
      </c>
      <c r="C49" s="27" t="str">
        <f>C32</f>
        <v>IIIQ 2015</v>
      </c>
      <c r="D49" s="50" t="s">
        <v>133</v>
      </c>
    </row>
    <row r="50" spans="1:4" ht="16.5" thickBot="1" x14ac:dyDescent="0.3">
      <c r="A50" t="s">
        <v>117</v>
      </c>
      <c r="B50" s="5" t="s">
        <v>43</v>
      </c>
      <c r="C50" s="7">
        <v>1981</v>
      </c>
    </row>
    <row r="51" spans="1:4" x14ac:dyDescent="0.25">
      <c r="A51" t="s">
        <v>118</v>
      </c>
      <c r="B51" s="10" t="s">
        <v>44</v>
      </c>
      <c r="C51" s="13">
        <v>0</v>
      </c>
      <c r="D51" s="51" t="s">
        <v>139</v>
      </c>
    </row>
    <row r="52" spans="1:4" x14ac:dyDescent="0.25">
      <c r="A52" t="s">
        <v>119</v>
      </c>
      <c r="B52" s="8" t="s">
        <v>45</v>
      </c>
      <c r="C52" s="9">
        <v>0</v>
      </c>
      <c r="D52" s="51"/>
    </row>
    <row r="53" spans="1:4" x14ac:dyDescent="0.25">
      <c r="A53" t="s">
        <v>119</v>
      </c>
      <c r="B53" s="8" t="s">
        <v>46</v>
      </c>
      <c r="C53" s="9">
        <v>0</v>
      </c>
      <c r="D53" s="51"/>
    </row>
    <row r="54" spans="1:4" ht="16.5" thickBot="1" x14ac:dyDescent="0.3">
      <c r="A54" t="s">
        <v>118</v>
      </c>
      <c r="B54" s="5" t="s">
        <v>103</v>
      </c>
      <c r="C54" s="7">
        <f>C50+C51</f>
        <v>1981</v>
      </c>
      <c r="D54" s="51" t="s">
        <v>139</v>
      </c>
    </row>
    <row r="55" spans="1:4" ht="16.5" thickBot="1" x14ac:dyDescent="0.3">
      <c r="A55" t="s">
        <v>128</v>
      </c>
      <c r="B55" s="22"/>
      <c r="C55" s="23"/>
      <c r="D55" t="s">
        <v>133</v>
      </c>
    </row>
    <row r="56" spans="1:4" ht="16.5" thickBot="1" x14ac:dyDescent="0.3">
      <c r="A56" t="s">
        <v>116</v>
      </c>
      <c r="B56" s="3" t="s">
        <v>86</v>
      </c>
      <c r="C56" s="27" t="str">
        <f>C49</f>
        <v>IIIQ 2015</v>
      </c>
      <c r="D56" s="50" t="s">
        <v>133</v>
      </c>
    </row>
    <row r="57" spans="1:4" ht="16.5" thickBot="1" x14ac:dyDescent="0.3">
      <c r="A57" t="s">
        <v>117</v>
      </c>
      <c r="B57" s="5" t="s">
        <v>47</v>
      </c>
      <c r="C57" s="6"/>
      <c r="D57" t="s">
        <v>137</v>
      </c>
    </row>
    <row r="58" spans="1:4" ht="16.5" thickBot="1" x14ac:dyDescent="0.3">
      <c r="A58" t="s">
        <v>117</v>
      </c>
      <c r="B58" s="5" t="s">
        <v>48</v>
      </c>
      <c r="C58" s="7">
        <v>2456</v>
      </c>
      <c r="D58" t="s">
        <v>141</v>
      </c>
    </row>
    <row r="59" spans="1:4" x14ac:dyDescent="0.25">
      <c r="A59" t="s">
        <v>119</v>
      </c>
      <c r="B59" s="8" t="s">
        <v>34</v>
      </c>
      <c r="C59" s="9">
        <v>57</v>
      </c>
      <c r="D59" s="50" t="s">
        <v>139</v>
      </c>
    </row>
    <row r="60" spans="1:4" x14ac:dyDescent="0.25">
      <c r="A60" t="s">
        <v>119</v>
      </c>
      <c r="B60" s="35" t="s">
        <v>98</v>
      </c>
      <c r="C60" s="9">
        <v>0</v>
      </c>
      <c r="D60" s="50" t="s">
        <v>139</v>
      </c>
    </row>
    <row r="61" spans="1:4" x14ac:dyDescent="0.25">
      <c r="A61" t="s">
        <v>119</v>
      </c>
      <c r="B61" s="8" t="s">
        <v>49</v>
      </c>
      <c r="C61" s="9">
        <v>250</v>
      </c>
      <c r="D61" s="50" t="s">
        <v>139</v>
      </c>
    </row>
    <row r="62" spans="1:4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4" x14ac:dyDescent="0.25">
      <c r="A63" t="s">
        <v>119</v>
      </c>
      <c r="B63" s="8" t="s">
        <v>51</v>
      </c>
      <c r="C63" s="9">
        <v>-547</v>
      </c>
      <c r="D63" s="50" t="s">
        <v>139</v>
      </c>
    </row>
    <row r="64" spans="1:4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-586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-21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-1532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13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90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1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0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-18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-17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600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34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-251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383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456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456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456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A1:G100"/>
  <sheetViews>
    <sheetView workbookViewId="0">
      <selection activeCell="D1" sqref="D1:D1048576"/>
    </sheetView>
  </sheetViews>
  <sheetFormatPr defaultColWidth="11" defaultRowHeight="15.75" x14ac:dyDescent="0.25"/>
  <cols>
    <col min="2" max="2" width="52.375" customWidth="1"/>
    <col min="3" max="3" width="15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26" t="s">
        <v>100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5315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2300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9422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47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28</v>
      </c>
      <c r="D8" s="51" t="s">
        <v>139</v>
      </c>
    </row>
    <row r="9" spans="1:7" x14ac:dyDescent="0.25">
      <c r="A9" t="s">
        <v>119</v>
      </c>
      <c r="B9" s="8" t="s">
        <v>7</v>
      </c>
      <c r="C9" s="9">
        <f>538+70</f>
        <v>608</v>
      </c>
      <c r="D9" s="51" t="s">
        <v>139</v>
      </c>
    </row>
    <row r="10" spans="1:7" x14ac:dyDescent="0.25">
      <c r="A10" t="s">
        <v>119</v>
      </c>
      <c r="B10" s="8" t="s">
        <v>8</v>
      </c>
      <c r="C10" s="9">
        <v>1475</v>
      </c>
      <c r="D10" s="51" t="s">
        <v>139</v>
      </c>
    </row>
    <row r="11" spans="1:7" x14ac:dyDescent="0.25">
      <c r="A11" t="s">
        <v>119</v>
      </c>
      <c r="B11" s="8" t="s">
        <v>9</v>
      </c>
      <c r="C11" s="9">
        <v>73</v>
      </c>
      <c r="D11" s="51" t="s">
        <v>139</v>
      </c>
    </row>
    <row r="12" spans="1:7" ht="16.5" thickBot="1" x14ac:dyDescent="0.3">
      <c r="A12" t="s">
        <v>119</v>
      </c>
      <c r="B12" s="14" t="s">
        <v>10</v>
      </c>
      <c r="C12" s="15">
        <v>0</v>
      </c>
      <c r="D12" s="51" t="s">
        <v>139</v>
      </c>
    </row>
    <row r="13" spans="1:7" ht="16.5" thickBot="1" x14ac:dyDescent="0.3">
      <c r="A13" t="s">
        <v>117</v>
      </c>
      <c r="B13" s="14" t="s">
        <v>11</v>
      </c>
      <c r="C13" s="21">
        <f>SUM(C3:C12)</f>
        <v>19268</v>
      </c>
    </row>
    <row r="14" spans="1:7" ht="16.5" thickBot="1" x14ac:dyDescent="0.3">
      <c r="A14" t="s">
        <v>128</v>
      </c>
      <c r="B14" s="19"/>
      <c r="C14" s="19"/>
      <c r="D14" t="s">
        <v>133</v>
      </c>
      <c r="G14" s="30"/>
    </row>
    <row r="15" spans="1:7" ht="16.5" thickBot="1" x14ac:dyDescent="0.3">
      <c r="A15" t="s">
        <v>116</v>
      </c>
      <c r="B15" s="3" t="s">
        <v>14</v>
      </c>
      <c r="C15" s="32" t="s">
        <v>100</v>
      </c>
      <c r="D15" t="s">
        <v>133</v>
      </c>
    </row>
    <row r="16" spans="1:7" ht="16.5" thickBot="1" x14ac:dyDescent="0.3">
      <c r="A16" t="s">
        <v>117</v>
      </c>
      <c r="B16" s="5" t="s">
        <v>15</v>
      </c>
      <c r="C16" s="7">
        <f>SUM(C17:C22)</f>
        <v>12426</v>
      </c>
    </row>
    <row r="17" spans="1:4" x14ac:dyDescent="0.25">
      <c r="A17" t="s">
        <v>119</v>
      </c>
      <c r="B17" s="8" t="s">
        <v>16</v>
      </c>
      <c r="C17" s="9">
        <f>8154+3214</f>
        <v>11368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68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173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594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144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79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6842</v>
      </c>
    </row>
    <row r="24" spans="1:4" x14ac:dyDescent="0.25">
      <c r="A24" t="s">
        <v>119</v>
      </c>
      <c r="B24" s="8" t="s">
        <v>23</v>
      </c>
      <c r="C24" s="9">
        <v>3681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1350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1063+60+725</f>
        <v>1848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6842</v>
      </c>
    </row>
    <row r="30" spans="1:4" ht="16.5" thickBot="1" x14ac:dyDescent="0.3">
      <c r="A30" s="50" t="s">
        <v>117</v>
      </c>
      <c r="B30" s="5" t="s">
        <v>29</v>
      </c>
      <c r="C30" s="7">
        <f>C16+C23</f>
        <v>19268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114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3942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3892</v>
      </c>
    </row>
    <row r="35" spans="1:4" x14ac:dyDescent="0.25">
      <c r="A35" t="s">
        <v>119</v>
      </c>
      <c r="B35" s="8" t="s">
        <v>31</v>
      </c>
      <c r="C35" s="9">
        <v>50</v>
      </c>
    </row>
    <row r="36" spans="1:4" ht="16.5" thickBot="1" x14ac:dyDescent="0.3">
      <c r="A36" t="s">
        <v>117</v>
      </c>
      <c r="B36" s="5" t="s">
        <v>32</v>
      </c>
      <c r="C36" s="7">
        <f>SUM(C37:C41)</f>
        <v>3388</v>
      </c>
    </row>
    <row r="37" spans="1:4" x14ac:dyDescent="0.25">
      <c r="A37" s="50" t="s">
        <v>119</v>
      </c>
      <c r="B37" s="8" t="s">
        <v>33</v>
      </c>
      <c r="C37" s="9">
        <f>15+204</f>
        <v>219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53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195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402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2486+17+16</f>
        <v>2519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554</v>
      </c>
    </row>
    <row r="43" spans="1:4" x14ac:dyDescent="0.25">
      <c r="A43" t="s">
        <v>119</v>
      </c>
      <c r="B43" s="8" t="s">
        <v>39</v>
      </c>
      <c r="C43" s="9">
        <v>524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206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872</v>
      </c>
    </row>
    <row r="46" spans="1:4" ht="16.5" thickBot="1" x14ac:dyDescent="0.3">
      <c r="A46" t="s">
        <v>117</v>
      </c>
      <c r="B46" s="14" t="s">
        <v>42</v>
      </c>
      <c r="C46" s="15">
        <v>172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700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IIQ 2015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700</v>
      </c>
    </row>
    <row r="51" spans="1:5" x14ac:dyDescent="0.25">
      <c r="A51" t="s">
        <v>118</v>
      </c>
      <c r="B51" s="10" t="s">
        <v>44</v>
      </c>
      <c r="C51" s="13">
        <f>SUM(C52:C53)</f>
        <v>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700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C49</f>
        <v>IIQ 2015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872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53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59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-2806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608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-28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f>1598-56</f>
        <v>1542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-13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287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5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800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-95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-370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340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3492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-587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0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-178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2727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3354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3354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3355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EC0EA-0178-4CD0-8A45-A1AB940A2870}">
  <sheetPr>
    <tabColor theme="5" tint="-0.249977111117893"/>
  </sheetPr>
  <dimension ref="A1:G100"/>
  <sheetViews>
    <sheetView topLeftCell="A68" workbookViewId="0">
      <selection activeCell="C103" sqref="C103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44104</v>
      </c>
      <c r="D2" t="s">
        <v>133</v>
      </c>
    </row>
    <row r="3" spans="1:7" x14ac:dyDescent="0.25">
      <c r="A3" s="49" t="s">
        <v>117</v>
      </c>
      <c r="B3" s="17" t="s">
        <v>1</v>
      </c>
      <c r="C3" s="18"/>
      <c r="D3" s="51" t="s">
        <v>139</v>
      </c>
    </row>
    <row r="4" spans="1:7" x14ac:dyDescent="0.25">
      <c r="A4" t="s">
        <v>119</v>
      </c>
      <c r="B4" s="8" t="s">
        <v>2</v>
      </c>
      <c r="C4" s="9"/>
      <c r="D4" s="51" t="s">
        <v>139</v>
      </c>
    </row>
    <row r="5" spans="1:7" x14ac:dyDescent="0.25">
      <c r="A5" t="s">
        <v>119</v>
      </c>
      <c r="B5" s="8" t="s">
        <v>3</v>
      </c>
      <c r="C5" s="9"/>
      <c r="D5" s="51" t="s">
        <v>139</v>
      </c>
    </row>
    <row r="6" spans="1:7" x14ac:dyDescent="0.25">
      <c r="A6" t="s">
        <v>119</v>
      </c>
      <c r="B6" s="8" t="s">
        <v>4</v>
      </c>
      <c r="C6" s="9"/>
      <c r="D6" s="51" t="s">
        <v>139</v>
      </c>
    </row>
    <row r="7" spans="1:7" x14ac:dyDescent="0.25">
      <c r="A7" t="s">
        <v>119</v>
      </c>
      <c r="B7" s="8" t="s">
        <v>5</v>
      </c>
      <c r="C7" s="9"/>
      <c r="D7" s="51" t="s">
        <v>139</v>
      </c>
    </row>
    <row r="8" spans="1:7" x14ac:dyDescent="0.25">
      <c r="A8" t="s">
        <v>119</v>
      </c>
      <c r="B8" s="8" t="s">
        <v>6</v>
      </c>
      <c r="C8" s="9"/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/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/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/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/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/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44104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/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/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/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/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/>
      <c r="D20" s="51" t="s">
        <v>139</v>
      </c>
    </row>
    <row r="21" spans="1:7" x14ac:dyDescent="0.25">
      <c r="A21" t="s">
        <v>119</v>
      </c>
      <c r="B21" s="8" t="s">
        <v>20</v>
      </c>
      <c r="C21" s="9"/>
      <c r="D21" s="51" t="s">
        <v>139</v>
      </c>
    </row>
    <row r="22" spans="1:7" x14ac:dyDescent="0.25">
      <c r="A22" t="s">
        <v>119</v>
      </c>
      <c r="B22" s="8" t="s">
        <v>21</v>
      </c>
      <c r="C22" s="9"/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/>
    </row>
    <row r="24" spans="1:7" x14ac:dyDescent="0.25">
      <c r="A24" t="s">
        <v>119</v>
      </c>
      <c r="B24" s="8" t="s">
        <v>23</v>
      </c>
      <c r="C24" s="9"/>
      <c r="D24" s="51" t="s">
        <v>139</v>
      </c>
    </row>
    <row r="25" spans="1:7" x14ac:dyDescent="0.25">
      <c r="A25" t="s">
        <v>119</v>
      </c>
      <c r="B25" s="8" t="s">
        <v>24</v>
      </c>
      <c r="C25" s="9"/>
      <c r="D25" s="51" t="s">
        <v>139</v>
      </c>
    </row>
    <row r="26" spans="1:7" x14ac:dyDescent="0.25">
      <c r="A26" t="s">
        <v>119</v>
      </c>
      <c r="B26" s="8" t="s">
        <v>25</v>
      </c>
      <c r="C26" s="9"/>
      <c r="D26" s="51" t="s">
        <v>139</v>
      </c>
    </row>
    <row r="27" spans="1:7" x14ac:dyDescent="0.25">
      <c r="A27" t="s">
        <v>119</v>
      </c>
      <c r="B27" s="8" t="s">
        <v>26</v>
      </c>
      <c r="C27" s="9"/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/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/>
    </row>
    <row r="30" spans="1:7" ht="16.5" thickBot="1" x14ac:dyDescent="0.3">
      <c r="A30" s="50" t="s">
        <v>117</v>
      </c>
      <c r="B30" s="5" t="s">
        <v>29</v>
      </c>
      <c r="C30" s="7"/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153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/>
      <c r="D33" t="s">
        <v>141</v>
      </c>
    </row>
    <row r="34" spans="1:4" x14ac:dyDescent="0.25">
      <c r="A34" t="s">
        <v>119</v>
      </c>
      <c r="B34" s="8" t="s">
        <v>30</v>
      </c>
      <c r="C34" s="9"/>
    </row>
    <row r="35" spans="1:4" x14ac:dyDescent="0.25">
      <c r="A35" t="s">
        <v>119</v>
      </c>
      <c r="B35" s="8" t="s">
        <v>31</v>
      </c>
      <c r="C35" s="9"/>
    </row>
    <row r="36" spans="1:4" ht="16.5" thickBot="1" x14ac:dyDescent="0.3">
      <c r="A36" t="s">
        <v>117</v>
      </c>
      <c r="B36" s="5" t="s">
        <v>32</v>
      </c>
      <c r="C36" s="7"/>
    </row>
    <row r="37" spans="1:4" x14ac:dyDescent="0.25">
      <c r="A37" s="50" t="s">
        <v>119</v>
      </c>
      <c r="B37" s="8" t="s">
        <v>33</v>
      </c>
      <c r="C37" s="9"/>
      <c r="D37" s="51" t="s">
        <v>139</v>
      </c>
    </row>
    <row r="38" spans="1:4" x14ac:dyDescent="0.25">
      <c r="A38" s="50" t="s">
        <v>119</v>
      </c>
      <c r="B38" s="8" t="s">
        <v>34</v>
      </c>
      <c r="C38" s="9"/>
      <c r="D38" s="51" t="s">
        <v>139</v>
      </c>
    </row>
    <row r="39" spans="1:4" x14ac:dyDescent="0.25">
      <c r="A39" s="50" t="s">
        <v>119</v>
      </c>
      <c r="B39" s="8" t="s">
        <v>35</v>
      </c>
      <c r="C39" s="9"/>
      <c r="D39" s="51" t="s">
        <v>139</v>
      </c>
    </row>
    <row r="40" spans="1:4" x14ac:dyDescent="0.25">
      <c r="A40" s="50" t="s">
        <v>119</v>
      </c>
      <c r="B40" s="8" t="s">
        <v>36</v>
      </c>
      <c r="C40" s="9"/>
      <c r="D40" s="51" t="s">
        <v>139</v>
      </c>
    </row>
    <row r="41" spans="1:4" x14ac:dyDescent="0.25">
      <c r="A41" s="50" t="s">
        <v>119</v>
      </c>
      <c r="B41" s="8" t="s">
        <v>37</v>
      </c>
      <c r="C41" s="9"/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/>
    </row>
    <row r="43" spans="1:4" x14ac:dyDescent="0.25">
      <c r="A43" t="s">
        <v>119</v>
      </c>
      <c r="B43" s="8" t="s">
        <v>39</v>
      </c>
      <c r="C43" s="9"/>
      <c r="D43" s="51" t="s">
        <v>139</v>
      </c>
    </row>
    <row r="44" spans="1:4" x14ac:dyDescent="0.25">
      <c r="A44" t="s">
        <v>119</v>
      </c>
      <c r="B44" s="8" t="s">
        <v>40</v>
      </c>
      <c r="C44" s="9"/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/>
    </row>
    <row r="46" spans="1:4" ht="16.5" thickBot="1" x14ac:dyDescent="0.3">
      <c r="A46" t="s">
        <v>117</v>
      </c>
      <c r="B46" s="14" t="s">
        <v>42</v>
      </c>
      <c r="C46" s="15"/>
      <c r="D46" t="s">
        <v>135</v>
      </c>
    </row>
    <row r="47" spans="1:4" ht="16.5" thickBot="1" x14ac:dyDescent="0.3">
      <c r="A47" t="s">
        <v>117</v>
      </c>
      <c r="B47" s="5" t="s">
        <v>43</v>
      </c>
      <c r="C47" s="7"/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IIIQ 2020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/>
    </row>
    <row r="51" spans="1:5" x14ac:dyDescent="0.25">
      <c r="A51" t="s">
        <v>118</v>
      </c>
      <c r="B51" s="10" t="s">
        <v>44</v>
      </c>
      <c r="C51" s="13"/>
      <c r="D51" s="51" t="s">
        <v>139</v>
      </c>
    </row>
    <row r="52" spans="1:5" x14ac:dyDescent="0.25">
      <c r="A52" t="s">
        <v>119</v>
      </c>
      <c r="B52" s="8" t="s">
        <v>45</v>
      </c>
      <c r="C52" s="9"/>
      <c r="D52" s="51"/>
    </row>
    <row r="53" spans="1:5" x14ac:dyDescent="0.25">
      <c r="A53" t="s">
        <v>119</v>
      </c>
      <c r="B53" s="8" t="s">
        <v>46</v>
      </c>
      <c r="C53" s="9"/>
      <c r="D53" s="51"/>
    </row>
    <row r="54" spans="1:5" ht="16.5" thickBot="1" x14ac:dyDescent="0.3">
      <c r="A54" t="s">
        <v>118</v>
      </c>
      <c r="B54" s="5" t="s">
        <v>103</v>
      </c>
      <c r="C54" s="7"/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IIIQ 2020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/>
      <c r="D58" t="s">
        <v>141</v>
      </c>
    </row>
    <row r="59" spans="1:5" x14ac:dyDescent="0.25">
      <c r="A59" t="s">
        <v>119</v>
      </c>
      <c r="B59" s="8" t="s">
        <v>34</v>
      </c>
      <c r="C59" s="9"/>
      <c r="D59" s="50" t="s">
        <v>139</v>
      </c>
    </row>
    <row r="60" spans="1:5" x14ac:dyDescent="0.25">
      <c r="A60" t="s">
        <v>119</v>
      </c>
      <c r="B60" s="35" t="s">
        <v>98</v>
      </c>
      <c r="C60" s="9"/>
      <c r="D60" s="50" t="s">
        <v>139</v>
      </c>
    </row>
    <row r="61" spans="1:5" x14ac:dyDescent="0.25">
      <c r="A61" t="s">
        <v>119</v>
      </c>
      <c r="B61" s="8" t="s">
        <v>49</v>
      </c>
      <c r="C61" s="9"/>
      <c r="D61" s="50" t="s">
        <v>139</v>
      </c>
    </row>
    <row r="62" spans="1:5" x14ac:dyDescent="0.25">
      <c r="A62" t="s">
        <v>119</v>
      </c>
      <c r="B62" s="8" t="s">
        <v>50</v>
      </c>
      <c r="C62" s="9"/>
      <c r="D62" s="50" t="s">
        <v>139</v>
      </c>
    </row>
    <row r="63" spans="1:5" x14ac:dyDescent="0.25">
      <c r="A63" t="s">
        <v>119</v>
      </c>
      <c r="B63" s="8" t="s">
        <v>51</v>
      </c>
      <c r="C63" s="9"/>
      <c r="D63" s="50" t="s">
        <v>139</v>
      </c>
    </row>
    <row r="64" spans="1:5" x14ac:dyDescent="0.25">
      <c r="A64" t="s">
        <v>119</v>
      </c>
      <c r="B64" s="8" t="s">
        <v>52</v>
      </c>
      <c r="C64" s="9"/>
      <c r="D64" s="50" t="s">
        <v>139</v>
      </c>
    </row>
    <row r="65" spans="1:4" x14ac:dyDescent="0.25">
      <c r="A65" t="s">
        <v>119</v>
      </c>
      <c r="B65" s="8" t="s">
        <v>53</v>
      </c>
      <c r="C65" s="9"/>
      <c r="D65" s="50" t="s">
        <v>139</v>
      </c>
    </row>
    <row r="66" spans="1:4" x14ac:dyDescent="0.25">
      <c r="A66" t="s">
        <v>119</v>
      </c>
      <c r="B66" s="8" t="s">
        <v>54</v>
      </c>
      <c r="C66" s="9"/>
      <c r="D66" s="50" t="s">
        <v>139</v>
      </c>
    </row>
    <row r="67" spans="1:4" x14ac:dyDescent="0.25">
      <c r="A67" t="s">
        <v>119</v>
      </c>
      <c r="B67" s="8" t="s">
        <v>55</v>
      </c>
      <c r="C67" s="9"/>
      <c r="D67" s="50" t="s">
        <v>139</v>
      </c>
    </row>
    <row r="68" spans="1:4" x14ac:dyDescent="0.25">
      <c r="A68" t="s">
        <v>119</v>
      </c>
      <c r="B68" s="8" t="s">
        <v>56</v>
      </c>
      <c r="C68" s="9"/>
      <c r="D68" s="50" t="s">
        <v>139</v>
      </c>
    </row>
    <row r="69" spans="1:4" x14ac:dyDescent="0.25">
      <c r="A69" t="s">
        <v>119</v>
      </c>
      <c r="B69" s="8" t="s">
        <v>57</v>
      </c>
      <c r="C69" s="9"/>
      <c r="D69" s="50" t="s">
        <v>139</v>
      </c>
    </row>
    <row r="70" spans="1:4" x14ac:dyDescent="0.25">
      <c r="A70" t="s">
        <v>119</v>
      </c>
      <c r="B70" s="8" t="s">
        <v>58</v>
      </c>
      <c r="C70" s="9"/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/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/>
      <c r="D74" s="50" t="s">
        <v>139</v>
      </c>
    </row>
    <row r="75" spans="1:4" x14ac:dyDescent="0.25">
      <c r="A75" t="s">
        <v>119</v>
      </c>
      <c r="B75" s="8" t="s">
        <v>62</v>
      </c>
      <c r="C75" s="9"/>
      <c r="D75" s="50" t="s">
        <v>139</v>
      </c>
    </row>
    <row r="76" spans="1:4" x14ac:dyDescent="0.25">
      <c r="A76" t="s">
        <v>119</v>
      </c>
      <c r="B76" s="8" t="s">
        <v>63</v>
      </c>
      <c r="C76" s="9"/>
      <c r="D76" s="50" t="s">
        <v>139</v>
      </c>
    </row>
    <row r="77" spans="1:4" x14ac:dyDescent="0.25">
      <c r="A77" t="s">
        <v>119</v>
      </c>
      <c r="B77" s="8" t="s">
        <v>64</v>
      </c>
      <c r="C77" s="9"/>
      <c r="D77" s="50" t="s">
        <v>139</v>
      </c>
    </row>
    <row r="78" spans="1:4" x14ac:dyDescent="0.25">
      <c r="A78" t="s">
        <v>119</v>
      </c>
      <c r="B78" s="8" t="s">
        <v>65</v>
      </c>
      <c r="C78" s="9"/>
      <c r="D78" s="50" t="s">
        <v>139</v>
      </c>
    </row>
    <row r="79" spans="1:4" x14ac:dyDescent="0.25">
      <c r="A79" t="s">
        <v>119</v>
      </c>
      <c r="B79" s="8" t="s">
        <v>66</v>
      </c>
      <c r="C79" s="9"/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/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/>
      <c r="D83" s="50" t="s">
        <v>139</v>
      </c>
    </row>
    <row r="84" spans="1:5" x14ac:dyDescent="0.25">
      <c r="A84" t="s">
        <v>119</v>
      </c>
      <c r="B84" s="8" t="s">
        <v>70</v>
      </c>
      <c r="C84" s="9"/>
      <c r="D84" s="50" t="s">
        <v>139</v>
      </c>
    </row>
    <row r="85" spans="1:5" x14ac:dyDescent="0.25">
      <c r="A85" t="s">
        <v>119</v>
      </c>
      <c r="B85" s="8" t="s">
        <v>71</v>
      </c>
      <c r="C85" s="9"/>
      <c r="D85" s="50" t="s">
        <v>139</v>
      </c>
    </row>
    <row r="86" spans="1:5" x14ac:dyDescent="0.25">
      <c r="A86" t="s">
        <v>119</v>
      </c>
      <c r="B86" s="8" t="s">
        <v>72</v>
      </c>
      <c r="C86" s="9"/>
      <c r="D86" s="50" t="s">
        <v>139</v>
      </c>
    </row>
    <row r="87" spans="1:5" x14ac:dyDescent="0.25">
      <c r="A87" t="s">
        <v>119</v>
      </c>
      <c r="B87" s="8" t="s">
        <v>73</v>
      </c>
      <c r="C87" s="9"/>
      <c r="D87" s="50" t="s">
        <v>139</v>
      </c>
    </row>
    <row r="88" spans="1:5" x14ac:dyDescent="0.25">
      <c r="A88" t="s">
        <v>119</v>
      </c>
      <c r="B88" s="8" t="s">
        <v>74</v>
      </c>
      <c r="C88" s="9"/>
      <c r="D88" s="50" t="s">
        <v>139</v>
      </c>
    </row>
    <row r="89" spans="1:5" x14ac:dyDescent="0.25">
      <c r="A89" t="s">
        <v>119</v>
      </c>
      <c r="B89" s="8" t="s">
        <v>75</v>
      </c>
      <c r="C89" s="9"/>
      <c r="D89" s="50" t="s">
        <v>139</v>
      </c>
    </row>
    <row r="90" spans="1:5" x14ac:dyDescent="0.25">
      <c r="A90" t="s">
        <v>119</v>
      </c>
      <c r="B90" s="8" t="s">
        <v>76</v>
      </c>
      <c r="C90" s="9"/>
      <c r="D90" s="50" t="s">
        <v>139</v>
      </c>
    </row>
    <row r="91" spans="1:5" x14ac:dyDescent="0.25">
      <c r="A91" t="s">
        <v>119</v>
      </c>
      <c r="B91" s="8" t="s">
        <v>77</v>
      </c>
      <c r="C91" s="9"/>
      <c r="D91" s="50" t="s">
        <v>139</v>
      </c>
    </row>
    <row r="92" spans="1:5" x14ac:dyDescent="0.25">
      <c r="A92" t="s">
        <v>119</v>
      </c>
      <c r="B92" s="8" t="s">
        <v>78</v>
      </c>
      <c r="C92" s="9"/>
      <c r="D92" s="50" t="s">
        <v>139</v>
      </c>
    </row>
    <row r="93" spans="1:5" x14ac:dyDescent="0.25">
      <c r="A93" t="s">
        <v>119</v>
      </c>
      <c r="B93" s="8" t="s">
        <v>79</v>
      </c>
      <c r="C93" s="9"/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/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/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/>
      <c r="D97" s="50" t="s">
        <v>139</v>
      </c>
    </row>
    <row r="98" spans="1:4" x14ac:dyDescent="0.25">
      <c r="A98" t="s">
        <v>119</v>
      </c>
      <c r="B98" s="8" t="s">
        <v>83</v>
      </c>
      <c r="C98" s="9"/>
      <c r="D98" s="50" t="s">
        <v>139</v>
      </c>
    </row>
    <row r="99" spans="1:4" x14ac:dyDescent="0.25">
      <c r="A99" t="s">
        <v>119</v>
      </c>
      <c r="B99" s="8" t="s">
        <v>84</v>
      </c>
      <c r="C99" s="9"/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/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E102"/>
  <sheetViews>
    <sheetView topLeftCell="A68" workbookViewId="0">
      <selection activeCell="E70" sqref="E70"/>
    </sheetView>
  </sheetViews>
  <sheetFormatPr defaultColWidth="11" defaultRowHeight="15.75" x14ac:dyDescent="0.25"/>
  <cols>
    <col min="2" max="2" width="52.375" customWidth="1"/>
    <col min="3" max="3" width="14.625" customWidth="1"/>
  </cols>
  <sheetData>
    <row r="1" spans="1:4" ht="16.5" thickBot="1" x14ac:dyDescent="0.3">
      <c r="B1" s="16"/>
      <c r="C1" s="16"/>
    </row>
    <row r="2" spans="1:4" ht="16.5" thickBot="1" x14ac:dyDescent="0.3">
      <c r="A2" t="s">
        <v>116</v>
      </c>
      <c r="B2" s="24" t="s">
        <v>0</v>
      </c>
      <c r="C2" s="26" t="s">
        <v>101</v>
      </c>
      <c r="D2" t="s">
        <v>133</v>
      </c>
    </row>
    <row r="3" spans="1:4" x14ac:dyDescent="0.25">
      <c r="A3" s="49" t="s">
        <v>117</v>
      </c>
      <c r="B3" s="17" t="s">
        <v>1</v>
      </c>
      <c r="C3" s="18">
        <v>1960</v>
      </c>
      <c r="D3" s="51" t="s">
        <v>139</v>
      </c>
    </row>
    <row r="4" spans="1:4" x14ac:dyDescent="0.25">
      <c r="A4" t="s">
        <v>119</v>
      </c>
      <c r="B4" s="8" t="s">
        <v>2</v>
      </c>
      <c r="C4" s="9">
        <v>2908</v>
      </c>
      <c r="D4" s="51" t="s">
        <v>139</v>
      </c>
    </row>
    <row r="5" spans="1:4" x14ac:dyDescent="0.25">
      <c r="A5" t="s">
        <v>119</v>
      </c>
      <c r="B5" s="8" t="s">
        <v>3</v>
      </c>
      <c r="C5" s="9">
        <v>8059</v>
      </c>
      <c r="D5" s="51" t="s">
        <v>139</v>
      </c>
    </row>
    <row r="6" spans="1:4" x14ac:dyDescent="0.25">
      <c r="A6" t="s">
        <v>119</v>
      </c>
      <c r="B6" s="8" t="s">
        <v>4</v>
      </c>
      <c r="C6" s="9">
        <v>478</v>
      </c>
      <c r="D6" s="51" t="s">
        <v>139</v>
      </c>
    </row>
    <row r="7" spans="1:4" x14ac:dyDescent="0.25">
      <c r="A7" t="s">
        <v>119</v>
      </c>
      <c r="B7" s="8" t="s">
        <v>5</v>
      </c>
      <c r="C7" s="9">
        <v>0</v>
      </c>
      <c r="D7" s="51" t="s">
        <v>139</v>
      </c>
    </row>
    <row r="8" spans="1:4" x14ac:dyDescent="0.25">
      <c r="A8" t="s">
        <v>119</v>
      </c>
      <c r="B8" s="8" t="s">
        <v>6</v>
      </c>
      <c r="C8" s="9">
        <v>27</v>
      </c>
      <c r="D8" s="51" t="s">
        <v>139</v>
      </c>
    </row>
    <row r="9" spans="1:4" x14ac:dyDescent="0.25">
      <c r="A9" t="s">
        <v>119</v>
      </c>
      <c r="B9" s="8" t="s">
        <v>7</v>
      </c>
      <c r="C9" s="9">
        <f>505+40+1</f>
        <v>546</v>
      </c>
      <c r="D9" s="51" t="s">
        <v>139</v>
      </c>
    </row>
    <row r="10" spans="1:4" x14ac:dyDescent="0.25">
      <c r="A10" t="s">
        <v>119</v>
      </c>
      <c r="B10" s="8" t="s">
        <v>8</v>
      </c>
      <c r="C10" s="9">
        <v>1497</v>
      </c>
      <c r="D10" s="51" t="s">
        <v>139</v>
      </c>
    </row>
    <row r="11" spans="1:4" x14ac:dyDescent="0.25">
      <c r="A11" t="s">
        <v>119</v>
      </c>
      <c r="B11" s="8" t="s">
        <v>9</v>
      </c>
      <c r="C11" s="9">
        <v>63</v>
      </c>
      <c r="D11" s="51" t="s">
        <v>139</v>
      </c>
    </row>
    <row r="12" spans="1:4" ht="16.5" thickBot="1" x14ac:dyDescent="0.3">
      <c r="A12" t="s">
        <v>119</v>
      </c>
      <c r="B12" s="14" t="s">
        <v>10</v>
      </c>
      <c r="C12" s="15">
        <v>0</v>
      </c>
      <c r="D12" s="51" t="s">
        <v>139</v>
      </c>
    </row>
    <row r="13" spans="1:4" ht="16.5" thickBot="1" x14ac:dyDescent="0.3">
      <c r="A13" t="s">
        <v>117</v>
      </c>
      <c r="B13" s="14" t="s">
        <v>11</v>
      </c>
      <c r="C13" s="21">
        <f>SUM(C3:C12)</f>
        <v>15538</v>
      </c>
    </row>
    <row r="14" spans="1:4" ht="16.5" thickBot="1" x14ac:dyDescent="0.3">
      <c r="A14" t="s">
        <v>128</v>
      </c>
      <c r="B14" s="19"/>
      <c r="C14" s="19"/>
      <c r="D14" t="s">
        <v>133</v>
      </c>
    </row>
    <row r="15" spans="1:4" ht="16.5" thickBot="1" x14ac:dyDescent="0.3">
      <c r="A15" t="s">
        <v>116</v>
      </c>
      <c r="B15" s="3" t="s">
        <v>14</v>
      </c>
      <c r="C15" s="32" t="s">
        <v>101</v>
      </c>
      <c r="D15" t="s">
        <v>133</v>
      </c>
    </row>
    <row r="16" spans="1:4" ht="16.5" thickBot="1" x14ac:dyDescent="0.3">
      <c r="A16" t="s">
        <v>117</v>
      </c>
      <c r="B16" s="5" t="s">
        <v>15</v>
      </c>
      <c r="C16" s="7">
        <f>SUM(C17:C22)</f>
        <v>8809</v>
      </c>
    </row>
    <row r="17" spans="1:4" x14ac:dyDescent="0.25">
      <c r="A17" t="s">
        <v>119</v>
      </c>
      <c r="B17" s="8" t="s">
        <v>16</v>
      </c>
      <c r="C17" s="9">
        <f>5881+2108</f>
        <v>7989</v>
      </c>
      <c r="D17" s="51" t="s">
        <v>139</v>
      </c>
    </row>
    <row r="18" spans="1:4" x14ac:dyDescent="0.25">
      <c r="A18" t="s">
        <v>119</v>
      </c>
      <c r="B18" s="8" t="s">
        <v>17</v>
      </c>
      <c r="C18" s="9">
        <v>93</v>
      </c>
      <c r="D18" s="51" t="s">
        <v>139</v>
      </c>
    </row>
    <row r="19" spans="1:4" x14ac:dyDescent="0.25">
      <c r="A19" t="s">
        <v>119</v>
      </c>
      <c r="B19" s="8" t="s">
        <v>18</v>
      </c>
      <c r="C19" s="9">
        <v>66</v>
      </c>
      <c r="D19" s="51" t="s">
        <v>139</v>
      </c>
    </row>
    <row r="20" spans="1:4" x14ac:dyDescent="0.25">
      <c r="A20" t="s">
        <v>119</v>
      </c>
      <c r="B20" s="8" t="s">
        <v>19</v>
      </c>
      <c r="C20" s="9">
        <v>493</v>
      </c>
      <c r="D20" s="51" t="s">
        <v>139</v>
      </c>
    </row>
    <row r="21" spans="1:4" x14ac:dyDescent="0.25">
      <c r="A21" t="s">
        <v>119</v>
      </c>
      <c r="B21" s="8" t="s">
        <v>20</v>
      </c>
      <c r="C21" s="9">
        <v>71</v>
      </c>
      <c r="D21" s="51" t="s">
        <v>139</v>
      </c>
    </row>
    <row r="22" spans="1:4" x14ac:dyDescent="0.25">
      <c r="A22" t="s">
        <v>119</v>
      </c>
      <c r="B22" s="8" t="s">
        <v>21</v>
      </c>
      <c r="C22" s="9">
        <v>97</v>
      </c>
      <c r="D22" s="51" t="s">
        <v>139</v>
      </c>
    </row>
    <row r="23" spans="1:4" ht="16.5" thickBot="1" x14ac:dyDescent="0.3">
      <c r="A23" s="50" t="s">
        <v>117</v>
      </c>
      <c r="B23" s="5" t="s">
        <v>22</v>
      </c>
      <c r="C23" s="7">
        <f>SUM(C24:C28)</f>
        <v>6729</v>
      </c>
    </row>
    <row r="24" spans="1:4" x14ac:dyDescent="0.25">
      <c r="A24" t="s">
        <v>119</v>
      </c>
      <c r="B24" s="8" t="s">
        <v>23</v>
      </c>
      <c r="C24" s="9">
        <v>3681</v>
      </c>
      <c r="D24" s="51" t="s">
        <v>139</v>
      </c>
    </row>
    <row r="25" spans="1:4" x14ac:dyDescent="0.25">
      <c r="A25" t="s">
        <v>119</v>
      </c>
      <c r="B25" s="8" t="s">
        <v>24</v>
      </c>
      <c r="C25" s="9">
        <v>0</v>
      </c>
      <c r="D25" s="51" t="s">
        <v>139</v>
      </c>
    </row>
    <row r="26" spans="1:4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4" x14ac:dyDescent="0.25">
      <c r="A27" t="s">
        <v>119</v>
      </c>
      <c r="B27" s="8" t="s">
        <v>26</v>
      </c>
      <c r="C27" s="9">
        <v>649</v>
      </c>
      <c r="D27" s="51" t="s">
        <v>139</v>
      </c>
    </row>
    <row r="28" spans="1:4" ht="16.5" thickBot="1" x14ac:dyDescent="0.3">
      <c r="A28" t="s">
        <v>119</v>
      </c>
      <c r="B28" s="8" t="s">
        <v>27</v>
      </c>
      <c r="C28" s="9">
        <f>2203+60+173</f>
        <v>2436</v>
      </c>
      <c r="D28" s="51" t="s">
        <v>139</v>
      </c>
    </row>
    <row r="29" spans="1:4" ht="16.5" thickBot="1" x14ac:dyDescent="0.3">
      <c r="A29" s="50" t="s">
        <v>117</v>
      </c>
      <c r="B29" s="20" t="s">
        <v>28</v>
      </c>
      <c r="C29" s="21">
        <f>SUM(C24:C28)</f>
        <v>6729</v>
      </c>
    </row>
    <row r="30" spans="1:4" ht="16.5" thickBot="1" x14ac:dyDescent="0.3">
      <c r="A30" s="50" t="s">
        <v>117</v>
      </c>
      <c r="B30" s="5" t="s">
        <v>29</v>
      </c>
      <c r="C30" s="7">
        <f>C16+C23</f>
        <v>15538</v>
      </c>
    </row>
    <row r="31" spans="1:4" ht="16.5" thickBot="1" x14ac:dyDescent="0.3">
      <c r="A31" s="50" t="s">
        <v>128</v>
      </c>
      <c r="B31" s="10"/>
      <c r="C31" s="13"/>
      <c r="D31" t="s">
        <v>133</v>
      </c>
    </row>
    <row r="32" spans="1:4" ht="16.5" thickBot="1" x14ac:dyDescent="0.3">
      <c r="A32" t="s">
        <v>116</v>
      </c>
      <c r="B32" s="3" t="s">
        <v>88</v>
      </c>
      <c r="C32" s="4" t="s">
        <v>115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f>SUM(C34:C35)</f>
        <v>1270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1233</v>
      </c>
    </row>
    <row r="35" spans="1:4" x14ac:dyDescent="0.25">
      <c r="A35" t="s">
        <v>119</v>
      </c>
      <c r="B35" s="8" t="s">
        <v>31</v>
      </c>
      <c r="C35" s="9">
        <v>37</v>
      </c>
    </row>
    <row r="36" spans="1:4" ht="16.5" thickBot="1" x14ac:dyDescent="0.3">
      <c r="A36" t="s">
        <v>117</v>
      </c>
      <c r="B36" s="5" t="s">
        <v>32</v>
      </c>
      <c r="C36" s="7">
        <f>SUM(C37:C41)</f>
        <v>753</v>
      </c>
    </row>
    <row r="37" spans="1:4" x14ac:dyDescent="0.25">
      <c r="A37" s="50" t="s">
        <v>119</v>
      </c>
      <c r="B37" s="8" t="s">
        <v>33</v>
      </c>
      <c r="C37" s="9">
        <f>15+83</f>
        <v>98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53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201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388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f>13</f>
        <v>13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517</v>
      </c>
    </row>
    <row r="43" spans="1:4" x14ac:dyDescent="0.25">
      <c r="A43" t="s">
        <v>119</v>
      </c>
      <c r="B43" s="8" t="s">
        <v>39</v>
      </c>
      <c r="C43" s="9">
        <v>406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117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806</v>
      </c>
    </row>
    <row r="46" spans="1:4" ht="16.5" thickBot="1" x14ac:dyDescent="0.3">
      <c r="A46" t="s">
        <v>117</v>
      </c>
      <c r="B46" s="14" t="s">
        <v>42</v>
      </c>
      <c r="C46" s="15">
        <v>157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649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IQ 2015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649</v>
      </c>
    </row>
    <row r="51" spans="1:5" x14ac:dyDescent="0.25">
      <c r="A51" t="s">
        <v>118</v>
      </c>
      <c r="B51" s="10" t="s">
        <v>44</v>
      </c>
      <c r="C51" s="13">
        <f>SUM(C52:C53)</f>
        <v>0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0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649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C49</f>
        <v>IQ 2015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806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53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56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-1761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-668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-10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f>-23+79+10</f>
        <v>66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-169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-1627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6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-20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-30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SUM(C74:C79)</f>
        <v>-44</v>
      </c>
      <c r="D80" s="50" t="s">
        <v>139</v>
      </c>
    </row>
    <row r="81" spans="1:4" x14ac:dyDescent="0.25">
      <c r="A81" t="s">
        <v>128</v>
      </c>
      <c r="B81" s="8"/>
      <c r="C81" s="11"/>
      <c r="D81" t="s">
        <v>133</v>
      </c>
    </row>
    <row r="82" spans="1:4" ht="16.5" thickBot="1" x14ac:dyDescent="0.3">
      <c r="A82" t="s">
        <v>117</v>
      </c>
      <c r="B82" s="5" t="s">
        <v>68</v>
      </c>
      <c r="C82" s="12"/>
      <c r="D82" t="s">
        <v>137</v>
      </c>
    </row>
    <row r="83" spans="1:4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4" x14ac:dyDescent="0.25">
      <c r="A84" t="s">
        <v>119</v>
      </c>
      <c r="B84" s="8" t="s">
        <v>70</v>
      </c>
      <c r="C84" s="9">
        <v>2603</v>
      </c>
      <c r="D84" s="50" t="s">
        <v>139</v>
      </c>
    </row>
    <row r="85" spans="1:4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4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4" x14ac:dyDescent="0.25">
      <c r="A87" t="s">
        <v>119</v>
      </c>
      <c r="B87" s="8" t="s">
        <v>73</v>
      </c>
      <c r="C87" s="9">
        <v>-2</v>
      </c>
      <c r="D87" s="50" t="s">
        <v>139</v>
      </c>
    </row>
    <row r="88" spans="1:4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4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4" x14ac:dyDescent="0.25">
      <c r="A90" t="s">
        <v>119</v>
      </c>
      <c r="B90" s="8" t="s">
        <v>76</v>
      </c>
      <c r="C90" s="9">
        <v>0</v>
      </c>
      <c r="D90" s="50" t="s">
        <v>139</v>
      </c>
    </row>
    <row r="91" spans="1:4" x14ac:dyDescent="0.25">
      <c r="A91" t="s">
        <v>119</v>
      </c>
      <c r="B91" s="8" t="s">
        <v>77</v>
      </c>
      <c r="C91" s="9">
        <v>-3</v>
      </c>
      <c r="D91" s="50" t="s">
        <v>139</v>
      </c>
    </row>
    <row r="92" spans="1:4" x14ac:dyDescent="0.25">
      <c r="A92" t="s">
        <v>119</v>
      </c>
      <c r="B92" s="8" t="s">
        <v>78</v>
      </c>
      <c r="C92" s="9">
        <v>-124</v>
      </c>
      <c r="D92" s="50" t="s">
        <v>139</v>
      </c>
    </row>
    <row r="93" spans="1:4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4" ht="16.5" thickBot="1" x14ac:dyDescent="0.3">
      <c r="A94" t="s">
        <v>118</v>
      </c>
      <c r="B94" s="5" t="s">
        <v>80</v>
      </c>
      <c r="C94" s="7">
        <f>SUM(C83:C93)</f>
        <v>2474</v>
      </c>
      <c r="D94" s="50" t="s">
        <v>139</v>
      </c>
    </row>
    <row r="95" spans="1:4" x14ac:dyDescent="0.25">
      <c r="A95" t="s">
        <v>128</v>
      </c>
      <c r="B95" s="8"/>
      <c r="C95" s="9"/>
      <c r="D95" t="s">
        <v>133</v>
      </c>
    </row>
    <row r="96" spans="1:4" x14ac:dyDescent="0.25">
      <c r="A96" t="s">
        <v>118</v>
      </c>
      <c r="B96" s="10" t="s">
        <v>81</v>
      </c>
      <c r="C96" s="13">
        <f>C71+C80+C94</f>
        <v>803</v>
      </c>
      <c r="D96" s="50" t="s">
        <v>139</v>
      </c>
    </row>
    <row r="97" spans="1:4" x14ac:dyDescent="0.25">
      <c r="A97" t="s">
        <v>119</v>
      </c>
      <c r="B97" s="8" t="s">
        <v>82</v>
      </c>
      <c r="C97" s="9">
        <v>803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0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1157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1960</v>
      </c>
      <c r="D100" s="50" t="s">
        <v>139</v>
      </c>
    </row>
    <row r="102" spans="1:4" x14ac:dyDescent="0.25">
      <c r="C102" s="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FD46-9DEA-4227-9298-750DBC3FA6EF}">
  <sheetPr>
    <tabColor theme="5" tint="-0.249977111117893"/>
  </sheetPr>
  <dimension ref="A1:G100"/>
  <sheetViews>
    <sheetView workbookViewId="0">
      <selection activeCell="C13" sqref="C13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44012</v>
      </c>
      <c r="D2" t="s">
        <v>133</v>
      </c>
    </row>
    <row r="3" spans="1:7" x14ac:dyDescent="0.25">
      <c r="A3" s="49" t="s">
        <v>117</v>
      </c>
      <c r="B3" s="17" t="s">
        <v>1</v>
      </c>
      <c r="C3" s="18"/>
      <c r="D3" s="51" t="s">
        <v>139</v>
      </c>
    </row>
    <row r="4" spans="1:7" x14ac:dyDescent="0.25">
      <c r="A4" t="s">
        <v>119</v>
      </c>
      <c r="B4" s="8" t="s">
        <v>2</v>
      </c>
      <c r="C4" s="9"/>
      <c r="D4" s="51" t="s">
        <v>139</v>
      </c>
    </row>
    <row r="5" spans="1:7" x14ac:dyDescent="0.25">
      <c r="A5" t="s">
        <v>119</v>
      </c>
      <c r="B5" s="8" t="s">
        <v>3</v>
      </c>
      <c r="C5" s="9"/>
      <c r="D5" s="51" t="s">
        <v>139</v>
      </c>
    </row>
    <row r="6" spans="1:7" x14ac:dyDescent="0.25">
      <c r="A6" t="s">
        <v>119</v>
      </c>
      <c r="B6" s="8" t="s">
        <v>4</v>
      </c>
      <c r="C6" s="9"/>
      <c r="D6" s="51" t="s">
        <v>139</v>
      </c>
    </row>
    <row r="7" spans="1:7" x14ac:dyDescent="0.25">
      <c r="A7" t="s">
        <v>119</v>
      </c>
      <c r="B7" s="8" t="s">
        <v>5</v>
      </c>
      <c r="C7" s="9"/>
      <c r="D7" s="51" t="s">
        <v>139</v>
      </c>
    </row>
    <row r="8" spans="1:7" x14ac:dyDescent="0.25">
      <c r="A8" t="s">
        <v>119</v>
      </c>
      <c r="B8" s="8" t="s">
        <v>6</v>
      </c>
      <c r="C8" s="9"/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/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/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/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/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0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44012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f>SUM(C17:C22)</f>
        <v>0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/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/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/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/>
      <c r="D20" s="51" t="s">
        <v>139</v>
      </c>
    </row>
    <row r="21" spans="1:7" x14ac:dyDescent="0.25">
      <c r="A21" t="s">
        <v>119</v>
      </c>
      <c r="B21" s="8" t="s">
        <v>20</v>
      </c>
      <c r="C21" s="9"/>
      <c r="D21" s="51" t="s">
        <v>139</v>
      </c>
    </row>
    <row r="22" spans="1:7" x14ac:dyDescent="0.25">
      <c r="A22" t="s">
        <v>119</v>
      </c>
      <c r="B22" s="8" t="s">
        <v>21</v>
      </c>
      <c r="C22" s="9"/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f>SUM(C24:C28)</f>
        <v>0</v>
      </c>
    </row>
    <row r="24" spans="1:7" x14ac:dyDescent="0.25">
      <c r="A24" t="s">
        <v>119</v>
      </c>
      <c r="B24" s="8" t="s">
        <v>23</v>
      </c>
      <c r="C24" s="9"/>
      <c r="D24" s="51" t="s">
        <v>139</v>
      </c>
    </row>
    <row r="25" spans="1:7" x14ac:dyDescent="0.25">
      <c r="A25" t="s">
        <v>119</v>
      </c>
      <c r="B25" s="8" t="s">
        <v>24</v>
      </c>
      <c r="C25" s="9"/>
      <c r="D25" s="51" t="s">
        <v>139</v>
      </c>
    </row>
    <row r="26" spans="1:7" x14ac:dyDescent="0.25">
      <c r="A26" t="s">
        <v>119</v>
      </c>
      <c r="B26" s="8" t="s">
        <v>25</v>
      </c>
      <c r="C26" s="9"/>
      <c r="D26" s="51" t="s">
        <v>139</v>
      </c>
    </row>
    <row r="27" spans="1:7" x14ac:dyDescent="0.25">
      <c r="A27" t="s">
        <v>119</v>
      </c>
      <c r="B27" s="8" t="s">
        <v>26</v>
      </c>
      <c r="C27" s="9"/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/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f>SUM(C24:C28)</f>
        <v>0</v>
      </c>
    </row>
    <row r="30" spans="1:7" ht="16.5" thickBot="1" x14ac:dyDescent="0.3">
      <c r="A30" s="50" t="s">
        <v>117</v>
      </c>
      <c r="B30" s="5" t="s">
        <v>29</v>
      </c>
      <c r="C30" s="7">
        <f>C23+C16</f>
        <v>0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154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/>
      <c r="D33" t="s">
        <v>141</v>
      </c>
    </row>
    <row r="34" spans="1:4" x14ac:dyDescent="0.25">
      <c r="A34" t="s">
        <v>119</v>
      </c>
      <c r="B34" s="8" t="s">
        <v>30</v>
      </c>
      <c r="C34" s="9"/>
    </row>
    <row r="35" spans="1:4" x14ac:dyDescent="0.25">
      <c r="A35" t="s">
        <v>119</v>
      </c>
      <c r="B35" s="8" t="s">
        <v>31</v>
      </c>
      <c r="C35" s="9"/>
    </row>
    <row r="36" spans="1:4" ht="16.5" thickBot="1" x14ac:dyDescent="0.3">
      <c r="A36" t="s">
        <v>117</v>
      </c>
      <c r="B36" s="5" t="s">
        <v>32</v>
      </c>
      <c r="C36" s="7"/>
    </row>
    <row r="37" spans="1:4" x14ac:dyDescent="0.25">
      <c r="A37" s="50" t="s">
        <v>119</v>
      </c>
      <c r="B37" s="8" t="s">
        <v>33</v>
      </c>
      <c r="C37" s="9"/>
      <c r="D37" s="51" t="s">
        <v>139</v>
      </c>
    </row>
    <row r="38" spans="1:4" x14ac:dyDescent="0.25">
      <c r="A38" s="50" t="s">
        <v>119</v>
      </c>
      <c r="B38" s="8" t="s">
        <v>34</v>
      </c>
      <c r="C38" s="9"/>
      <c r="D38" s="51" t="s">
        <v>139</v>
      </c>
    </row>
    <row r="39" spans="1:4" x14ac:dyDescent="0.25">
      <c r="A39" s="50" t="s">
        <v>119</v>
      </c>
      <c r="B39" s="8" t="s">
        <v>35</v>
      </c>
      <c r="C39" s="9"/>
      <c r="D39" s="51" t="s">
        <v>139</v>
      </c>
    </row>
    <row r="40" spans="1:4" x14ac:dyDescent="0.25">
      <c r="A40" s="50" t="s">
        <v>119</v>
      </c>
      <c r="B40" s="8" t="s">
        <v>36</v>
      </c>
      <c r="C40" s="9"/>
      <c r="D40" s="51" t="s">
        <v>139</v>
      </c>
    </row>
    <row r="41" spans="1:4" x14ac:dyDescent="0.25">
      <c r="A41" s="50" t="s">
        <v>119</v>
      </c>
      <c r="B41" s="8" t="s">
        <v>37</v>
      </c>
      <c r="C41" s="9"/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0</v>
      </c>
    </row>
    <row r="43" spans="1:4" x14ac:dyDescent="0.25">
      <c r="A43" t="s">
        <v>119</v>
      </c>
      <c r="B43" s="8" t="s">
        <v>39</v>
      </c>
      <c r="C43" s="9"/>
      <c r="D43" s="51" t="s">
        <v>139</v>
      </c>
    </row>
    <row r="44" spans="1:4" x14ac:dyDescent="0.25">
      <c r="A44" t="s">
        <v>119</v>
      </c>
      <c r="B44" s="8" t="s">
        <v>40</v>
      </c>
      <c r="C44" s="9"/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0</v>
      </c>
    </row>
    <row r="46" spans="1:4" ht="16.5" thickBot="1" x14ac:dyDescent="0.3">
      <c r="A46" t="s">
        <v>117</v>
      </c>
      <c r="B46" s="14" t="s">
        <v>42</v>
      </c>
      <c r="C46" s="15"/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0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IIQ 2020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0</v>
      </c>
    </row>
    <row r="51" spans="1:5" x14ac:dyDescent="0.25">
      <c r="A51" t="s">
        <v>118</v>
      </c>
      <c r="B51" s="10" t="s">
        <v>44</v>
      </c>
      <c r="C51" s="13"/>
      <c r="D51" s="51" t="s">
        <v>139</v>
      </c>
    </row>
    <row r="52" spans="1:5" x14ac:dyDescent="0.25">
      <c r="A52" t="s">
        <v>119</v>
      </c>
      <c r="B52" s="8" t="s">
        <v>45</v>
      </c>
      <c r="C52" s="9"/>
      <c r="D52" s="51"/>
    </row>
    <row r="53" spans="1:5" x14ac:dyDescent="0.25">
      <c r="A53" t="s">
        <v>119</v>
      </c>
      <c r="B53" s="8" t="s">
        <v>46</v>
      </c>
      <c r="C53" s="9"/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0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IIQ 2020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0</v>
      </c>
      <c r="D58" t="s">
        <v>141</v>
      </c>
    </row>
    <row r="59" spans="1:5" x14ac:dyDescent="0.25">
      <c r="A59" t="s">
        <v>119</v>
      </c>
      <c r="B59" s="8" t="s">
        <v>34</v>
      </c>
      <c r="C59" s="9"/>
      <c r="D59" s="50" t="s">
        <v>139</v>
      </c>
    </row>
    <row r="60" spans="1:5" x14ac:dyDescent="0.25">
      <c r="A60" t="s">
        <v>119</v>
      </c>
      <c r="B60" s="35" t="s">
        <v>98</v>
      </c>
      <c r="C60" s="9"/>
      <c r="D60" s="50" t="s">
        <v>139</v>
      </c>
    </row>
    <row r="61" spans="1:5" x14ac:dyDescent="0.25">
      <c r="A61" t="s">
        <v>119</v>
      </c>
      <c r="B61" s="8" t="s">
        <v>49</v>
      </c>
      <c r="C61" s="9"/>
      <c r="D61" s="50" t="s">
        <v>139</v>
      </c>
    </row>
    <row r="62" spans="1:5" x14ac:dyDescent="0.25">
      <c r="A62" t="s">
        <v>119</v>
      </c>
      <c r="B62" s="8" t="s">
        <v>50</v>
      </c>
      <c r="C62" s="9"/>
      <c r="D62" s="50" t="s">
        <v>139</v>
      </c>
    </row>
    <row r="63" spans="1:5" x14ac:dyDescent="0.25">
      <c r="A63" t="s">
        <v>119</v>
      </c>
      <c r="B63" s="8" t="s">
        <v>51</v>
      </c>
      <c r="C63" s="9"/>
      <c r="D63" s="50" t="s">
        <v>139</v>
      </c>
    </row>
    <row r="64" spans="1:5" x14ac:dyDescent="0.25">
      <c r="A64" t="s">
        <v>119</v>
      </c>
      <c r="B64" s="8" t="s">
        <v>52</v>
      </c>
      <c r="C64" s="9"/>
      <c r="D64" s="50" t="s">
        <v>139</v>
      </c>
    </row>
    <row r="65" spans="1:4" x14ac:dyDescent="0.25">
      <c r="A65" t="s">
        <v>119</v>
      </c>
      <c r="B65" s="8" t="s">
        <v>53</v>
      </c>
      <c r="C65" s="9"/>
      <c r="D65" s="50" t="s">
        <v>139</v>
      </c>
    </row>
    <row r="66" spans="1:4" x14ac:dyDescent="0.25">
      <c r="A66" t="s">
        <v>119</v>
      </c>
      <c r="B66" s="8" t="s">
        <v>54</v>
      </c>
      <c r="C66" s="9"/>
      <c r="D66" s="50" t="s">
        <v>139</v>
      </c>
    </row>
    <row r="67" spans="1:4" x14ac:dyDescent="0.25">
      <c r="A67" t="s">
        <v>119</v>
      </c>
      <c r="B67" s="8" t="s">
        <v>55</v>
      </c>
      <c r="C67" s="9"/>
      <c r="D67" s="50" t="s">
        <v>139</v>
      </c>
    </row>
    <row r="68" spans="1:4" x14ac:dyDescent="0.25">
      <c r="A68" t="s">
        <v>119</v>
      </c>
      <c r="B68" s="8" t="s">
        <v>56</v>
      </c>
      <c r="C68" s="9"/>
      <c r="D68" s="50" t="s">
        <v>139</v>
      </c>
    </row>
    <row r="69" spans="1:4" x14ac:dyDescent="0.25">
      <c r="A69" t="s">
        <v>119</v>
      </c>
      <c r="B69" s="8" t="s">
        <v>57</v>
      </c>
      <c r="C69" s="9"/>
      <c r="D69" s="50" t="s">
        <v>139</v>
      </c>
    </row>
    <row r="70" spans="1:4" x14ac:dyDescent="0.25">
      <c r="A70" t="s">
        <v>119</v>
      </c>
      <c r="B70" s="8" t="s">
        <v>58</v>
      </c>
      <c r="C70" s="9"/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0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/>
      <c r="D74" s="50" t="s">
        <v>139</v>
      </c>
    </row>
    <row r="75" spans="1:4" x14ac:dyDescent="0.25">
      <c r="A75" t="s">
        <v>119</v>
      </c>
      <c r="B75" s="8" t="s">
        <v>62</v>
      </c>
      <c r="C75" s="9"/>
      <c r="D75" s="50" t="s">
        <v>139</v>
      </c>
    </row>
    <row r="76" spans="1:4" x14ac:dyDescent="0.25">
      <c r="A76" t="s">
        <v>119</v>
      </c>
      <c r="B76" s="8" t="s">
        <v>63</v>
      </c>
      <c r="C76" s="9"/>
      <c r="D76" s="50" t="s">
        <v>139</v>
      </c>
    </row>
    <row r="77" spans="1:4" x14ac:dyDescent="0.25">
      <c r="A77" t="s">
        <v>119</v>
      </c>
      <c r="B77" s="8" t="s">
        <v>64</v>
      </c>
      <c r="C77" s="9"/>
      <c r="D77" s="50" t="s">
        <v>139</v>
      </c>
    </row>
    <row r="78" spans="1:4" x14ac:dyDescent="0.25">
      <c r="A78" t="s">
        <v>119</v>
      </c>
      <c r="B78" s="8" t="s">
        <v>65</v>
      </c>
      <c r="C78" s="9"/>
      <c r="D78" s="50" t="s">
        <v>139</v>
      </c>
    </row>
    <row r="79" spans="1:4" x14ac:dyDescent="0.25">
      <c r="A79" t="s">
        <v>119</v>
      </c>
      <c r="B79" s="8" t="s">
        <v>66</v>
      </c>
      <c r="C79" s="9"/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C74+C75+C76-C77-C78-C79</f>
        <v>0</v>
      </c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/>
      <c r="D83" s="50" t="s">
        <v>139</v>
      </c>
    </row>
    <row r="84" spans="1:5" x14ac:dyDescent="0.25">
      <c r="A84" t="s">
        <v>119</v>
      </c>
      <c r="B84" s="8" t="s">
        <v>70</v>
      </c>
      <c r="C84" s="9"/>
      <c r="D84" s="50" t="s">
        <v>139</v>
      </c>
    </row>
    <row r="85" spans="1:5" x14ac:dyDescent="0.25">
      <c r="A85" t="s">
        <v>119</v>
      </c>
      <c r="B85" s="8" t="s">
        <v>71</v>
      </c>
      <c r="C85" s="9"/>
      <c r="D85" s="50" t="s">
        <v>139</v>
      </c>
    </row>
    <row r="86" spans="1:5" x14ac:dyDescent="0.25">
      <c r="A86" t="s">
        <v>119</v>
      </c>
      <c r="B86" s="8" t="s">
        <v>72</v>
      </c>
      <c r="C86" s="9"/>
      <c r="D86" s="50" t="s">
        <v>139</v>
      </c>
    </row>
    <row r="87" spans="1:5" x14ac:dyDescent="0.25">
      <c r="A87" t="s">
        <v>119</v>
      </c>
      <c r="B87" s="8" t="s">
        <v>73</v>
      </c>
      <c r="C87" s="9"/>
      <c r="D87" s="50" t="s">
        <v>139</v>
      </c>
    </row>
    <row r="88" spans="1:5" x14ac:dyDescent="0.25">
      <c r="A88" t="s">
        <v>119</v>
      </c>
      <c r="B88" s="8" t="s">
        <v>74</v>
      </c>
      <c r="C88" s="9"/>
      <c r="D88" s="50" t="s">
        <v>139</v>
      </c>
    </row>
    <row r="89" spans="1:5" x14ac:dyDescent="0.25">
      <c r="A89" t="s">
        <v>119</v>
      </c>
      <c r="B89" s="8" t="s">
        <v>75</v>
      </c>
      <c r="C89" s="9"/>
      <c r="D89" s="50" t="s">
        <v>139</v>
      </c>
    </row>
    <row r="90" spans="1:5" x14ac:dyDescent="0.25">
      <c r="A90" t="s">
        <v>119</v>
      </c>
      <c r="B90" s="8" t="s">
        <v>76</v>
      </c>
      <c r="C90" s="9"/>
      <c r="D90" s="50" t="s">
        <v>139</v>
      </c>
    </row>
    <row r="91" spans="1:5" x14ac:dyDescent="0.25">
      <c r="A91" t="s">
        <v>119</v>
      </c>
      <c r="B91" s="8" t="s">
        <v>77</v>
      </c>
      <c r="C91" s="9"/>
      <c r="D91" s="50" t="s">
        <v>139</v>
      </c>
    </row>
    <row r="92" spans="1:5" x14ac:dyDescent="0.25">
      <c r="A92" t="s">
        <v>119</v>
      </c>
      <c r="B92" s="8" t="s">
        <v>78</v>
      </c>
      <c r="C92" s="9"/>
      <c r="D92" s="50" t="s">
        <v>139</v>
      </c>
    </row>
    <row r="93" spans="1:5" x14ac:dyDescent="0.25">
      <c r="A93" t="s">
        <v>119</v>
      </c>
      <c r="B93" s="8" t="s">
        <v>79</v>
      </c>
      <c r="C93" s="9"/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>
        <f>C83+C84+C85+C86-C87-C88-C89-C90-C91-C92-C93</f>
        <v>0</v>
      </c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/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/>
      <c r="D97" s="50" t="s">
        <v>139</v>
      </c>
    </row>
    <row r="98" spans="1:4" x14ac:dyDescent="0.25">
      <c r="A98" t="s">
        <v>119</v>
      </c>
      <c r="B98" s="8" t="s">
        <v>83</v>
      </c>
      <c r="C98" s="9"/>
      <c r="D98" s="50" t="s">
        <v>139</v>
      </c>
    </row>
    <row r="99" spans="1:4" x14ac:dyDescent="0.25">
      <c r="A99" t="s">
        <v>119</v>
      </c>
      <c r="B99" s="8" t="s">
        <v>84</v>
      </c>
      <c r="C99" s="9"/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/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C80C7-831E-46C0-87A3-97EFBF18853E}">
  <sheetPr>
    <tabColor theme="5" tint="-0.249977111117893"/>
  </sheetPr>
  <dimension ref="A1:G100"/>
  <sheetViews>
    <sheetView topLeftCell="A72" workbookViewId="0">
      <selection activeCell="C97" sqref="C97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7">
        <v>43921</v>
      </c>
      <c r="D2" t="s">
        <v>133</v>
      </c>
    </row>
    <row r="3" spans="1:7" x14ac:dyDescent="0.25">
      <c r="A3" s="49" t="s">
        <v>117</v>
      </c>
      <c r="B3" s="17" t="s">
        <v>1</v>
      </c>
      <c r="C3" s="9">
        <v>18286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7251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124095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15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9740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805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218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604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193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SUM(C3:C12)+1</f>
        <v>166102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43921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v>104388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90412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100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 t="s">
        <v>150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11256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2497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122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v>61714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2198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47908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v>61714</v>
      </c>
    </row>
    <row r="30" spans="1:7" ht="16.5" thickBot="1" x14ac:dyDescent="0.3">
      <c r="A30" s="50" t="s">
        <v>117</v>
      </c>
      <c r="B30" s="5" t="s">
        <v>29</v>
      </c>
      <c r="C30" s="7">
        <v>166102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155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53">
        <v>5677</v>
      </c>
      <c r="D33" t="s">
        <v>141</v>
      </c>
    </row>
    <row r="34" spans="1:4" x14ac:dyDescent="0.25">
      <c r="A34" t="s">
        <v>119</v>
      </c>
      <c r="B34" s="8" t="s">
        <v>30</v>
      </c>
      <c r="C34" s="54">
        <v>5653</v>
      </c>
    </row>
    <row r="35" spans="1:4" x14ac:dyDescent="0.25">
      <c r="A35" t="s">
        <v>119</v>
      </c>
      <c r="B35" s="8" t="s">
        <v>31</v>
      </c>
      <c r="C35" s="54">
        <v>25</v>
      </c>
    </row>
    <row r="36" spans="1:4" ht="16.5" thickBot="1" x14ac:dyDescent="0.3">
      <c r="A36" t="s">
        <v>117</v>
      </c>
      <c r="B36" s="5" t="s">
        <v>32</v>
      </c>
      <c r="C36" s="55">
        <v>4263</v>
      </c>
    </row>
    <row r="37" spans="1:4" x14ac:dyDescent="0.25">
      <c r="A37" s="50" t="s">
        <v>119</v>
      </c>
      <c r="B37" s="8" t="s">
        <v>33</v>
      </c>
      <c r="C37" s="54">
        <v>3350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54">
        <v>92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54">
        <v>595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54">
        <v>147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54">
        <v>79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55">
        <v>1414</v>
      </c>
    </row>
    <row r="43" spans="1:4" x14ac:dyDescent="0.25">
      <c r="A43" t="s">
        <v>119</v>
      </c>
      <c r="B43" s="8" t="s">
        <v>39</v>
      </c>
      <c r="C43" s="54">
        <v>3</v>
      </c>
      <c r="D43" s="51" t="s">
        <v>139</v>
      </c>
    </row>
    <row r="44" spans="1:4" x14ac:dyDescent="0.25">
      <c r="A44" t="s">
        <v>119</v>
      </c>
      <c r="B44" s="8" t="s">
        <v>40</v>
      </c>
      <c r="C44" s="54">
        <v>2101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55">
        <v>-683</v>
      </c>
    </row>
    <row r="46" spans="1:4" ht="16.5" thickBot="1" x14ac:dyDescent="0.3">
      <c r="A46" t="s">
        <v>117</v>
      </c>
      <c r="B46" s="14" t="s">
        <v>42</v>
      </c>
      <c r="C46" s="56">
        <v>775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57">
        <v>-1458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IQ 2020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-1458</v>
      </c>
    </row>
    <row r="51" spans="1:5" x14ac:dyDescent="0.25">
      <c r="A51" t="s">
        <v>118</v>
      </c>
      <c r="B51" s="10" t="s">
        <v>44</v>
      </c>
      <c r="C51" s="58">
        <v>2134</v>
      </c>
      <c r="D51" s="51" t="s">
        <v>139</v>
      </c>
    </row>
    <row r="52" spans="1:5" x14ac:dyDescent="0.25">
      <c r="A52" t="s">
        <v>119</v>
      </c>
      <c r="B52" s="8" t="s">
        <v>45</v>
      </c>
      <c r="C52" s="58">
        <v>2134</v>
      </c>
      <c r="D52" s="51"/>
    </row>
    <row r="53" spans="1:5" x14ac:dyDescent="0.25">
      <c r="A53" t="s">
        <v>119</v>
      </c>
      <c r="B53" s="8" t="s">
        <v>46</v>
      </c>
      <c r="C53" s="9"/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676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IQ 2020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-683</v>
      </c>
      <c r="D58" t="s">
        <v>141</v>
      </c>
    </row>
    <row r="59" spans="1:5" x14ac:dyDescent="0.25">
      <c r="A59" t="s">
        <v>119</v>
      </c>
      <c r="B59" s="8" t="s">
        <v>34</v>
      </c>
      <c r="C59" s="59">
        <v>92</v>
      </c>
      <c r="D59" s="50" t="s">
        <v>139</v>
      </c>
    </row>
    <row r="60" spans="1:5" x14ac:dyDescent="0.25">
      <c r="A60" t="s">
        <v>119</v>
      </c>
      <c r="B60" s="35" t="s">
        <v>98</v>
      </c>
      <c r="C60" s="54">
        <v>-14</v>
      </c>
      <c r="D60" s="50" t="s">
        <v>139</v>
      </c>
    </row>
    <row r="61" spans="1:5" x14ac:dyDescent="0.25">
      <c r="A61" t="s">
        <v>119</v>
      </c>
      <c r="B61" s="8" t="s">
        <v>49</v>
      </c>
      <c r="C61" s="54">
        <v>4325</v>
      </c>
      <c r="D61" s="50" t="s">
        <v>139</v>
      </c>
    </row>
    <row r="62" spans="1:5" x14ac:dyDescent="0.25">
      <c r="A62" t="s">
        <v>119</v>
      </c>
      <c r="B62" s="8" t="s">
        <v>50</v>
      </c>
      <c r="C62" s="54" t="s">
        <v>150</v>
      </c>
      <c r="D62" s="50" t="s">
        <v>139</v>
      </c>
    </row>
    <row r="63" spans="1:5" x14ac:dyDescent="0.25">
      <c r="A63" t="s">
        <v>119</v>
      </c>
      <c r="B63" s="8" t="s">
        <v>51</v>
      </c>
      <c r="C63" s="54">
        <v>483</v>
      </c>
      <c r="D63" s="50" t="s">
        <v>139</v>
      </c>
    </row>
    <row r="64" spans="1:5" x14ac:dyDescent="0.25">
      <c r="A64" t="s">
        <v>119</v>
      </c>
      <c r="B64" s="8" t="s">
        <v>52</v>
      </c>
      <c r="C64" s="54" t="s">
        <v>150</v>
      </c>
      <c r="D64" s="50" t="s">
        <v>139</v>
      </c>
    </row>
    <row r="65" spans="1:4" x14ac:dyDescent="0.25">
      <c r="A65" t="s">
        <v>119</v>
      </c>
      <c r="B65" s="8" t="s">
        <v>53</v>
      </c>
      <c r="C65" s="54">
        <v>541</v>
      </c>
      <c r="D65" s="50" t="s">
        <v>139</v>
      </c>
    </row>
    <row r="66" spans="1:4" x14ac:dyDescent="0.25">
      <c r="A66" t="s">
        <v>119</v>
      </c>
      <c r="B66" s="8" t="s">
        <v>54</v>
      </c>
      <c r="C66" s="54" t="s">
        <v>150</v>
      </c>
      <c r="D66" s="50" t="s">
        <v>139</v>
      </c>
    </row>
    <row r="67" spans="1:4" x14ac:dyDescent="0.25">
      <c r="A67" t="s">
        <v>119</v>
      </c>
      <c r="B67" s="8" t="s">
        <v>55</v>
      </c>
      <c r="C67" s="54">
        <v>-5</v>
      </c>
      <c r="D67" s="50" t="s">
        <v>139</v>
      </c>
    </row>
    <row r="68" spans="1:4" x14ac:dyDescent="0.25">
      <c r="A68" t="s">
        <v>119</v>
      </c>
      <c r="B68" s="8" t="s">
        <v>56</v>
      </c>
      <c r="C68" s="54">
        <v>-686</v>
      </c>
      <c r="D68" s="50" t="s">
        <v>139</v>
      </c>
    </row>
    <row r="69" spans="1:4" x14ac:dyDescent="0.25">
      <c r="A69" t="s">
        <v>119</v>
      </c>
      <c r="B69" s="8" t="s">
        <v>57</v>
      </c>
      <c r="C69" s="54">
        <v>1902</v>
      </c>
      <c r="D69" s="50" t="s">
        <v>139</v>
      </c>
    </row>
    <row r="70" spans="1:4" x14ac:dyDescent="0.25">
      <c r="A70" t="s">
        <v>119</v>
      </c>
      <c r="B70" s="8" t="s">
        <v>58</v>
      </c>
      <c r="C70" s="54" t="s">
        <v>150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55">
        <v>5954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 t="s">
        <v>150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8</v>
      </c>
      <c r="D75" s="50" t="s">
        <v>139</v>
      </c>
    </row>
    <row r="76" spans="1:4" x14ac:dyDescent="0.25">
      <c r="A76" t="s">
        <v>119</v>
      </c>
      <c r="B76" s="8" t="s">
        <v>63</v>
      </c>
      <c r="C76" s="9" t="s">
        <v>150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20</v>
      </c>
      <c r="D77" s="50" t="s">
        <v>139</v>
      </c>
    </row>
    <row r="78" spans="1:4" x14ac:dyDescent="0.25">
      <c r="A78" t="s">
        <v>119</v>
      </c>
      <c r="B78" s="8" t="s">
        <v>65</v>
      </c>
      <c r="C78" s="9" t="s">
        <v>150</v>
      </c>
      <c r="D78" s="50" t="s">
        <v>139</v>
      </c>
    </row>
    <row r="79" spans="1:4" x14ac:dyDescent="0.25">
      <c r="A79" t="s">
        <v>119</v>
      </c>
      <c r="B79" s="8" t="s">
        <v>66</v>
      </c>
      <c r="C79" s="9" t="s">
        <v>150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v>-12</v>
      </c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 t="s">
        <v>150</v>
      </c>
      <c r="D83" s="50" t="s">
        <v>139</v>
      </c>
    </row>
    <row r="84" spans="1:5" x14ac:dyDescent="0.25">
      <c r="A84" t="s">
        <v>119</v>
      </c>
      <c r="B84" s="8" t="s">
        <v>70</v>
      </c>
      <c r="C84" s="9" t="s">
        <v>150</v>
      </c>
      <c r="D84" s="50" t="s">
        <v>139</v>
      </c>
    </row>
    <row r="85" spans="1:5" x14ac:dyDescent="0.25">
      <c r="A85" t="s">
        <v>119</v>
      </c>
      <c r="B85" s="8" t="s">
        <v>71</v>
      </c>
      <c r="C85" s="9" t="s">
        <v>150</v>
      </c>
      <c r="D85" s="50" t="s">
        <v>139</v>
      </c>
    </row>
    <row r="86" spans="1:5" x14ac:dyDescent="0.25">
      <c r="A86" t="s">
        <v>119</v>
      </c>
      <c r="B86" s="8" t="s">
        <v>72</v>
      </c>
      <c r="C86" s="9" t="s">
        <v>150</v>
      </c>
      <c r="D86" s="50" t="s">
        <v>139</v>
      </c>
    </row>
    <row r="87" spans="1:5" x14ac:dyDescent="0.25">
      <c r="A87" t="s">
        <v>119</v>
      </c>
      <c r="B87" s="8" t="s">
        <v>73</v>
      </c>
      <c r="C87" s="60" t="s">
        <v>156</v>
      </c>
      <c r="D87" s="50" t="s">
        <v>139</v>
      </c>
    </row>
    <row r="88" spans="1:5" x14ac:dyDescent="0.25">
      <c r="A88" t="s">
        <v>119</v>
      </c>
      <c r="B88" s="8" t="s">
        <v>74</v>
      </c>
      <c r="C88" s="9" t="s">
        <v>150</v>
      </c>
      <c r="D88" s="50" t="s">
        <v>139</v>
      </c>
    </row>
    <row r="89" spans="1:5" x14ac:dyDescent="0.25">
      <c r="A89" t="s">
        <v>119</v>
      </c>
      <c r="B89" s="8" t="s">
        <v>75</v>
      </c>
      <c r="C89" s="9" t="s">
        <v>150</v>
      </c>
      <c r="D89" s="50" t="s">
        <v>139</v>
      </c>
    </row>
    <row r="90" spans="1:5" x14ac:dyDescent="0.25">
      <c r="A90" t="s">
        <v>119</v>
      </c>
      <c r="B90" s="8" t="s">
        <v>76</v>
      </c>
      <c r="C90" s="9">
        <v>3687</v>
      </c>
      <c r="D90" s="50" t="s">
        <v>139</v>
      </c>
    </row>
    <row r="91" spans="1:5" x14ac:dyDescent="0.25">
      <c r="A91" t="s">
        <v>119</v>
      </c>
      <c r="B91" s="8" t="s">
        <v>77</v>
      </c>
      <c r="C91" s="9">
        <v>18</v>
      </c>
      <c r="D91" s="50" t="s">
        <v>139</v>
      </c>
    </row>
    <row r="92" spans="1:5" x14ac:dyDescent="0.25">
      <c r="A92" t="s">
        <v>119</v>
      </c>
      <c r="B92" s="8" t="s">
        <v>78</v>
      </c>
      <c r="C92" s="9">
        <v>1876</v>
      </c>
      <c r="D92" s="50" t="s">
        <v>139</v>
      </c>
    </row>
    <row r="93" spans="1:5" x14ac:dyDescent="0.25">
      <c r="A93" t="s">
        <v>119</v>
      </c>
      <c r="B93" s="8" t="s">
        <v>79</v>
      </c>
      <c r="C93" s="9" t="s">
        <v>150</v>
      </c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>
        <v>-5580</v>
      </c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>
        <v>362</v>
      </c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>
        <v>441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79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17845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18286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1562-8694-4051-B67C-2FE6D6C24338}">
  <sheetPr>
    <tabColor rgb="FFFF99CC"/>
  </sheetPr>
  <dimension ref="A1:G100"/>
  <sheetViews>
    <sheetView tabSelected="1" workbookViewId="0">
      <selection activeCell="C2" sqref="C2:C100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43830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17845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7792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124578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9740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856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224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393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178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v>166517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v>43830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v>105478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91642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210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0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10414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3091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122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v>61039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64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49366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v>61039</v>
      </c>
    </row>
    <row r="30" spans="1:7" ht="16.5" thickBot="1" x14ac:dyDescent="0.3">
      <c r="A30" s="50" t="s">
        <v>117</v>
      </c>
      <c r="B30" s="5" t="s">
        <v>29</v>
      </c>
      <c r="C30" s="7">
        <v>166517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>
        <v>2019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v>18331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17511</v>
      </c>
    </row>
    <row r="35" spans="1:4" x14ac:dyDescent="0.25">
      <c r="A35" t="s">
        <v>119</v>
      </c>
      <c r="B35" s="8" t="s">
        <v>31</v>
      </c>
      <c r="C35" s="9">
        <v>821</v>
      </c>
    </row>
    <row r="36" spans="1:4" ht="16.5" thickBot="1" x14ac:dyDescent="0.3">
      <c r="A36" t="s">
        <v>117</v>
      </c>
      <c r="B36" s="5" t="s">
        <v>32</v>
      </c>
      <c r="C36" s="7">
        <v>12140</v>
      </c>
    </row>
    <row r="37" spans="1:4" x14ac:dyDescent="0.25">
      <c r="A37" s="50" t="s">
        <v>119</v>
      </c>
      <c r="B37" s="8" t="s">
        <v>33</v>
      </c>
      <c r="C37" s="9">
        <v>4987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363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4897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1456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436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v>6192</v>
      </c>
    </row>
    <row r="43" spans="1:4" x14ac:dyDescent="0.25">
      <c r="A43" t="s">
        <v>119</v>
      </c>
      <c r="B43" s="8" t="s">
        <v>39</v>
      </c>
      <c r="C43" s="9">
        <v>57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7248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v>-999</v>
      </c>
    </row>
    <row r="46" spans="1:4" ht="16.5" thickBot="1" x14ac:dyDescent="0.3">
      <c r="A46" t="s">
        <v>117</v>
      </c>
      <c r="B46" s="14" t="s">
        <v>42</v>
      </c>
      <c r="C46" s="15">
        <v>718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v>-1717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>
        <v>2019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-1717</v>
      </c>
    </row>
    <row r="51" spans="1:5" x14ac:dyDescent="0.25">
      <c r="A51" t="s">
        <v>118</v>
      </c>
      <c r="B51" s="10" t="s">
        <v>44</v>
      </c>
      <c r="C51" s="13">
        <v>-362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-362</v>
      </c>
      <c r="D52" s="51"/>
    </row>
    <row r="53" spans="1:5" x14ac:dyDescent="0.25">
      <c r="A53" t="s">
        <v>119</v>
      </c>
      <c r="B53" s="8" t="s">
        <v>46</v>
      </c>
      <c r="C53" s="9" t="s">
        <v>150</v>
      </c>
      <c r="D53" s="51"/>
    </row>
    <row r="54" spans="1:5" ht="16.5" thickBot="1" x14ac:dyDescent="0.3">
      <c r="A54" t="s">
        <v>118</v>
      </c>
      <c r="B54" s="5" t="s">
        <v>103</v>
      </c>
      <c r="C54" s="7">
        <v>-2079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>
        <v>2019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-999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363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-8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7315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17456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2957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6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31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415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-290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-4449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v>22795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483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25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200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2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v>256</v>
      </c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5" x14ac:dyDescent="0.25">
      <c r="A84" t="s">
        <v>119</v>
      </c>
      <c r="B84" s="8" t="s">
        <v>70</v>
      </c>
      <c r="C84" s="9">
        <v>21013</v>
      </c>
      <c r="D84" s="50" t="s">
        <v>139</v>
      </c>
    </row>
    <row r="85" spans="1:5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5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5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5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5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5" x14ac:dyDescent="0.25">
      <c r="A90" t="s">
        <v>119</v>
      </c>
      <c r="B90" s="8" t="s">
        <v>76</v>
      </c>
      <c r="C90" s="9">
        <v>30539</v>
      </c>
      <c r="D90" s="50" t="s">
        <v>139</v>
      </c>
    </row>
    <row r="91" spans="1:5" x14ac:dyDescent="0.25">
      <c r="A91" t="s">
        <v>119</v>
      </c>
      <c r="B91" s="8" t="s">
        <v>77</v>
      </c>
      <c r="C91" s="9">
        <v>68</v>
      </c>
      <c r="D91" s="50" t="s">
        <v>139</v>
      </c>
    </row>
    <row r="92" spans="1:5" x14ac:dyDescent="0.25">
      <c r="A92" t="s">
        <v>119</v>
      </c>
      <c r="B92" s="8" t="s">
        <v>78</v>
      </c>
      <c r="C92" s="9">
        <v>7221</v>
      </c>
      <c r="D92" s="50" t="s">
        <v>139</v>
      </c>
    </row>
    <row r="93" spans="1:5" x14ac:dyDescent="0.25">
      <c r="A93" t="s">
        <v>119</v>
      </c>
      <c r="B93" s="8" t="s">
        <v>79</v>
      </c>
      <c r="C93" s="9">
        <v>-15</v>
      </c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>
        <v>-16801</v>
      </c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>
        <v>6251</v>
      </c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>
        <v>6247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-4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11598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17845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ACA5-7475-4D55-8816-71366C0B623D}">
  <sheetPr>
    <tabColor rgb="FFFF99CC"/>
  </sheetPr>
  <dimension ref="A1:G100"/>
  <sheetViews>
    <sheetView workbookViewId="0">
      <selection activeCell="C3" sqref="C3:C30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43830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17847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7796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124578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9740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856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224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393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179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166524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43830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v>105882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91642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610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0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10414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3094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122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v>60642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24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49009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v>60642</v>
      </c>
    </row>
    <row r="30" spans="1:7" ht="16.5" thickBot="1" x14ac:dyDescent="0.3">
      <c r="A30" s="50" t="s">
        <v>117</v>
      </c>
      <c r="B30" s="5" t="s">
        <v>29</v>
      </c>
      <c r="C30" s="7">
        <v>166524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151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v>3747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3397</v>
      </c>
    </row>
    <row r="35" spans="1:4" x14ac:dyDescent="0.25">
      <c r="A35" t="s">
        <v>119</v>
      </c>
      <c r="B35" s="8" t="s">
        <v>31</v>
      </c>
      <c r="C35" s="9">
        <v>350</v>
      </c>
    </row>
    <row r="36" spans="1:4" ht="16.5" thickBot="1" x14ac:dyDescent="0.3">
      <c r="A36" t="s">
        <v>117</v>
      </c>
      <c r="B36" s="5" t="s">
        <v>32</v>
      </c>
      <c r="C36" s="7">
        <v>2558</v>
      </c>
    </row>
    <row r="37" spans="1:4" x14ac:dyDescent="0.25">
      <c r="A37" s="50" t="s">
        <v>119</v>
      </c>
      <c r="B37" s="8" t="s">
        <v>33</v>
      </c>
      <c r="C37" s="9">
        <v>1136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92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940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231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159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v>1189</v>
      </c>
    </row>
    <row r="43" spans="1:4" x14ac:dyDescent="0.25">
      <c r="A43" t="s">
        <v>119</v>
      </c>
      <c r="B43" s="8" t="s">
        <v>39</v>
      </c>
      <c r="C43" s="9">
        <v>25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1622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v>-408</v>
      </c>
    </row>
    <row r="46" spans="1:4" ht="16.5" thickBot="1" x14ac:dyDescent="0.3">
      <c r="A46" t="s">
        <v>117</v>
      </c>
      <c r="B46" s="14" t="s">
        <v>42</v>
      </c>
      <c r="C46" s="15">
        <v>-2177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v>1769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IVQ 2019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1769</v>
      </c>
    </row>
    <row r="51" spans="1:5" x14ac:dyDescent="0.25">
      <c r="A51" t="s">
        <v>118</v>
      </c>
      <c r="B51" s="10" t="s">
        <v>44</v>
      </c>
      <c r="C51" s="13">
        <v>-988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-988</v>
      </c>
      <c r="D52" s="51"/>
    </row>
    <row r="53" spans="1:5" x14ac:dyDescent="0.25">
      <c r="A53" t="s">
        <v>119</v>
      </c>
      <c r="B53" s="8" t="s">
        <v>46</v>
      </c>
      <c r="C53" s="9" t="s">
        <v>150</v>
      </c>
      <c r="D53" s="51"/>
    </row>
    <row r="54" spans="1:5" ht="16.5" thickBot="1" x14ac:dyDescent="0.3">
      <c r="A54" t="s">
        <v>118</v>
      </c>
      <c r="B54" s="5" t="s">
        <v>103</v>
      </c>
      <c r="C54" s="7">
        <v>781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IVQ 2019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-408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92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0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2580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0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7069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255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6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-288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2533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-2379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-1215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v>8245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29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22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200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1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v>-194</v>
      </c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5" x14ac:dyDescent="0.25">
      <c r="A84" t="s">
        <v>119</v>
      </c>
      <c r="B84" s="8" t="s">
        <v>70</v>
      </c>
      <c r="C84" s="9">
        <v>-193</v>
      </c>
      <c r="D84" s="50" t="s">
        <v>139</v>
      </c>
    </row>
    <row r="85" spans="1:5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5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5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5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5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5" x14ac:dyDescent="0.25">
      <c r="A90" t="s">
        <v>119</v>
      </c>
      <c r="B90" s="8" t="s">
        <v>76</v>
      </c>
      <c r="C90" s="9">
        <v>10079</v>
      </c>
      <c r="D90" s="50" t="s">
        <v>139</v>
      </c>
    </row>
    <row r="91" spans="1:5" x14ac:dyDescent="0.25">
      <c r="A91" t="s">
        <v>119</v>
      </c>
      <c r="B91" s="8" t="s">
        <v>77</v>
      </c>
      <c r="C91" s="9">
        <v>17</v>
      </c>
      <c r="D91" s="50" t="s">
        <v>139</v>
      </c>
    </row>
    <row r="92" spans="1:5" x14ac:dyDescent="0.25">
      <c r="A92" t="s">
        <v>119</v>
      </c>
      <c r="B92" s="8" t="s">
        <v>78</v>
      </c>
      <c r="C92" s="9">
        <v>1429</v>
      </c>
      <c r="D92" s="50" t="s">
        <v>139</v>
      </c>
    </row>
    <row r="93" spans="1:5" x14ac:dyDescent="0.25">
      <c r="A93" t="s">
        <v>119</v>
      </c>
      <c r="B93" s="8" t="s">
        <v>79</v>
      </c>
      <c r="C93" s="9">
        <v>-14</v>
      </c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>
        <v>-11704</v>
      </c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>
        <v>-3653</v>
      </c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>
        <v>-3746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-93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-3746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09B4-93AF-4440-8F43-E162351E0A58}">
  <sheetPr>
    <tabColor rgb="FFFF99CC"/>
  </sheetPr>
  <dimension ref="A1:G100"/>
  <sheetViews>
    <sheetView topLeftCell="A37" workbookViewId="0">
      <selection activeCell="H112" sqref="H112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43738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21593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6624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131647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9540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916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241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256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175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v>175903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43738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v>116042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101307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777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2109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9930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1516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403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v>59861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1012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47240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v>59861</v>
      </c>
    </row>
    <row r="30" spans="1:7" ht="16.5" thickBot="1" x14ac:dyDescent="0.3">
      <c r="A30" s="50" t="s">
        <v>117</v>
      </c>
      <c r="B30" s="5" t="s">
        <v>29</v>
      </c>
      <c r="C30" s="7">
        <v>175903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149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v>9924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9915</v>
      </c>
    </row>
    <row r="35" spans="1:4" x14ac:dyDescent="0.25">
      <c r="A35" t="s">
        <v>119</v>
      </c>
      <c r="B35" s="8" t="s">
        <v>31</v>
      </c>
      <c r="C35" s="9">
        <v>9</v>
      </c>
    </row>
    <row r="36" spans="1:4" ht="16.5" thickBot="1" x14ac:dyDescent="0.3">
      <c r="A36" t="s">
        <v>117</v>
      </c>
      <c r="B36" s="5" t="s">
        <v>32</v>
      </c>
      <c r="C36" s="7">
        <v>2370</v>
      </c>
    </row>
    <row r="37" spans="1:4" x14ac:dyDescent="0.25">
      <c r="A37" s="50" t="s">
        <v>119</v>
      </c>
      <c r="B37" s="8" t="s">
        <v>33</v>
      </c>
      <c r="C37" s="9">
        <v>1103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96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1023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341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-193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v>7554</v>
      </c>
    </row>
    <row r="43" spans="1:4" x14ac:dyDescent="0.25">
      <c r="A43" t="s">
        <v>119</v>
      </c>
      <c r="B43" s="8" t="s">
        <v>39</v>
      </c>
      <c r="C43" s="9">
        <v>2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2091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v>5465</v>
      </c>
    </row>
    <row r="46" spans="1:4" ht="16.5" thickBot="1" x14ac:dyDescent="0.3">
      <c r="A46" t="s">
        <v>117</v>
      </c>
      <c r="B46" s="14" t="s">
        <v>42</v>
      </c>
      <c r="C46" s="15">
        <v>2145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v>3320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IIIQ 2019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v>3320</v>
      </c>
    </row>
    <row r="51" spans="1:5" x14ac:dyDescent="0.25">
      <c r="A51" t="s">
        <v>118</v>
      </c>
      <c r="B51" s="10" t="s">
        <v>44</v>
      </c>
      <c r="C51" s="13">
        <v>1208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1208</v>
      </c>
      <c r="D52" s="51"/>
    </row>
    <row r="53" spans="1:5" x14ac:dyDescent="0.25">
      <c r="A53" t="s">
        <v>119</v>
      </c>
      <c r="B53" s="8" t="s">
        <v>46</v>
      </c>
      <c r="C53" s="9" t="s">
        <v>150</v>
      </c>
      <c r="D53" s="51"/>
    </row>
    <row r="54" spans="1:5" ht="16.5" thickBot="1" x14ac:dyDescent="0.3">
      <c r="A54" t="s">
        <v>118</v>
      </c>
      <c r="B54" s="5" t="s">
        <v>103</v>
      </c>
      <c r="C54" s="7">
        <v>4528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IIIQ 2019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v>5465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95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-199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1761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-123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-1670</v>
      </c>
      <c r="D63" s="50" t="s">
        <v>139</v>
      </c>
    </row>
    <row r="64" spans="1:5" x14ac:dyDescent="0.25">
      <c r="A64" t="s">
        <v>119</v>
      </c>
      <c r="B64" s="8" t="s">
        <v>52</v>
      </c>
      <c r="C64" s="9" t="s">
        <v>150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1405</v>
      </c>
      <c r="D65" s="50" t="s">
        <v>139</v>
      </c>
    </row>
    <row r="66" spans="1:4" x14ac:dyDescent="0.25">
      <c r="A66" t="s">
        <v>119</v>
      </c>
      <c r="B66" s="8" t="s">
        <v>54</v>
      </c>
      <c r="C66" s="9" t="s">
        <v>150</v>
      </c>
      <c r="D66" s="50" t="s">
        <v>139</v>
      </c>
    </row>
    <row r="67" spans="1:4" x14ac:dyDescent="0.25">
      <c r="A67" t="s">
        <v>119</v>
      </c>
      <c r="B67" s="8" t="s">
        <v>55</v>
      </c>
      <c r="C67" s="9" t="s">
        <v>150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-229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2090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-2866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v>5729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163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0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0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v>163</v>
      </c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5" x14ac:dyDescent="0.25">
      <c r="A84" t="s">
        <v>119</v>
      </c>
      <c r="B84" s="8" t="s">
        <v>70</v>
      </c>
      <c r="C84" s="9">
        <v>347</v>
      </c>
      <c r="D84" s="50" t="s">
        <v>139</v>
      </c>
    </row>
    <row r="85" spans="1:5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5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5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5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5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5" x14ac:dyDescent="0.25">
      <c r="A90" t="s">
        <v>119</v>
      </c>
      <c r="B90" s="8" t="s">
        <v>76</v>
      </c>
      <c r="C90" s="9">
        <v>17069</v>
      </c>
      <c r="D90" s="50" t="s">
        <v>139</v>
      </c>
    </row>
    <row r="91" spans="1:5" x14ac:dyDescent="0.25">
      <c r="A91" t="s">
        <v>119</v>
      </c>
      <c r="B91" s="8" t="s">
        <v>77</v>
      </c>
      <c r="C91" s="9">
        <v>17</v>
      </c>
      <c r="D91" s="50" t="s">
        <v>139</v>
      </c>
    </row>
    <row r="92" spans="1:5" x14ac:dyDescent="0.25">
      <c r="A92" t="s">
        <v>119</v>
      </c>
      <c r="B92" s="8" t="s">
        <v>78</v>
      </c>
      <c r="C92" s="9">
        <v>2486</v>
      </c>
      <c r="D92" s="50" t="s">
        <v>139</v>
      </c>
    </row>
    <row r="93" spans="1:5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>
        <v>-19225</v>
      </c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>
        <v>-13333</v>
      </c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>
        <v>-24836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86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6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-13238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8AD3-BF05-4C55-9FCC-D721C0755A3F}">
  <sheetPr>
    <tabColor rgb="FFFF99CC"/>
  </sheetPr>
  <dimension ref="A1:G100"/>
  <sheetViews>
    <sheetView workbookViewId="0">
      <selection activeCell="B53" sqref="B53"/>
    </sheetView>
  </sheetViews>
  <sheetFormatPr defaultColWidth="11" defaultRowHeight="15.75" x14ac:dyDescent="0.25"/>
  <cols>
    <col min="2" max="2" width="52.375" customWidth="1"/>
    <col min="3" max="3" width="11" customWidth="1"/>
  </cols>
  <sheetData>
    <row r="1" spans="1:7" ht="16.5" thickBot="1" x14ac:dyDescent="0.3">
      <c r="B1" s="16"/>
      <c r="C1" s="16"/>
    </row>
    <row r="2" spans="1:7" ht="16.5" thickBot="1" x14ac:dyDescent="0.3">
      <c r="A2" t="s">
        <v>116</v>
      </c>
      <c r="B2" s="24" t="s">
        <v>0</v>
      </c>
      <c r="C2" s="36">
        <v>43646</v>
      </c>
      <c r="D2" t="s">
        <v>133</v>
      </c>
    </row>
    <row r="3" spans="1:7" x14ac:dyDescent="0.25">
      <c r="A3" s="49" t="s">
        <v>117</v>
      </c>
      <c r="B3" s="17" t="s">
        <v>1</v>
      </c>
      <c r="C3" s="18">
        <v>34834</v>
      </c>
      <c r="D3" s="51" t="s">
        <v>139</v>
      </c>
    </row>
    <row r="4" spans="1:7" x14ac:dyDescent="0.25">
      <c r="A4" t="s">
        <v>119</v>
      </c>
      <c r="B4" s="8" t="s">
        <v>2</v>
      </c>
      <c r="C4" s="9">
        <v>8029</v>
      </c>
      <c r="D4" s="51" t="s">
        <v>139</v>
      </c>
    </row>
    <row r="5" spans="1:7" x14ac:dyDescent="0.25">
      <c r="A5" t="s">
        <v>119</v>
      </c>
      <c r="B5" s="8" t="s">
        <v>3</v>
      </c>
      <c r="C5" s="9">
        <v>129977</v>
      </c>
      <c r="D5" s="51" t="s">
        <v>139</v>
      </c>
    </row>
    <row r="6" spans="1:7" x14ac:dyDescent="0.25">
      <c r="A6" t="s">
        <v>119</v>
      </c>
      <c r="B6" s="8" t="s">
        <v>4</v>
      </c>
      <c r="C6" s="9">
        <v>17</v>
      </c>
      <c r="D6" s="51" t="s">
        <v>139</v>
      </c>
    </row>
    <row r="7" spans="1:7" x14ac:dyDescent="0.25">
      <c r="A7" t="s">
        <v>119</v>
      </c>
      <c r="B7" s="8" t="s">
        <v>5</v>
      </c>
      <c r="C7" s="9">
        <v>9540</v>
      </c>
      <c r="D7" s="51" t="s">
        <v>139</v>
      </c>
    </row>
    <row r="8" spans="1:7" x14ac:dyDescent="0.25">
      <c r="A8" t="s">
        <v>119</v>
      </c>
      <c r="B8" s="8" t="s">
        <v>6</v>
      </c>
      <c r="C8" s="9">
        <v>979</v>
      </c>
      <c r="D8" s="51" t="s">
        <v>139</v>
      </c>
      <c r="F8" t="s">
        <v>120</v>
      </c>
    </row>
    <row r="9" spans="1:7" x14ac:dyDescent="0.25">
      <c r="A9" t="s">
        <v>119</v>
      </c>
      <c r="B9" s="8" t="s">
        <v>7</v>
      </c>
      <c r="C9" s="9">
        <v>426</v>
      </c>
      <c r="D9" s="51" t="s">
        <v>139</v>
      </c>
      <c r="F9" t="s">
        <v>121</v>
      </c>
      <c r="G9" t="s">
        <v>122</v>
      </c>
    </row>
    <row r="10" spans="1:7" x14ac:dyDescent="0.25">
      <c r="A10" t="s">
        <v>119</v>
      </c>
      <c r="B10" s="8" t="s">
        <v>8</v>
      </c>
      <c r="C10" s="9">
        <v>4894</v>
      </c>
      <c r="D10" s="51" t="s">
        <v>139</v>
      </c>
      <c r="F10" t="s">
        <v>123</v>
      </c>
      <c r="G10" t="s">
        <v>129</v>
      </c>
    </row>
    <row r="11" spans="1:7" x14ac:dyDescent="0.25">
      <c r="A11" t="s">
        <v>119</v>
      </c>
      <c r="B11" s="8" t="s">
        <v>9</v>
      </c>
      <c r="C11" s="9">
        <v>212</v>
      </c>
      <c r="D11" s="51" t="s">
        <v>139</v>
      </c>
      <c r="F11" t="s">
        <v>124</v>
      </c>
      <c r="G11" t="s">
        <v>130</v>
      </c>
    </row>
    <row r="12" spans="1:7" ht="16.5" thickBot="1" x14ac:dyDescent="0.3">
      <c r="A12" t="s">
        <v>119</v>
      </c>
      <c r="B12" s="14" t="s">
        <v>10</v>
      </c>
      <c r="C12" s="15">
        <v>171</v>
      </c>
      <c r="D12" s="51" t="s">
        <v>139</v>
      </c>
      <c r="F12" t="s">
        <v>125</v>
      </c>
      <c r="G12" t="s">
        <v>131</v>
      </c>
    </row>
    <row r="13" spans="1:7" ht="16.5" thickBot="1" x14ac:dyDescent="0.3">
      <c r="A13" t="s">
        <v>117</v>
      </c>
      <c r="B13" s="14" t="s">
        <v>11</v>
      </c>
      <c r="C13" s="7">
        <f>SUM(C3:C12)</f>
        <v>189079</v>
      </c>
      <c r="F13" t="s">
        <v>126</v>
      </c>
      <c r="G13" t="s">
        <v>127</v>
      </c>
    </row>
    <row r="14" spans="1:7" ht="16.5" thickBot="1" x14ac:dyDescent="0.3">
      <c r="A14" t="s">
        <v>128</v>
      </c>
      <c r="B14" s="19"/>
      <c r="C14" s="19"/>
      <c r="D14" t="s">
        <v>133</v>
      </c>
    </row>
    <row r="15" spans="1:7" ht="16.5" thickBot="1" x14ac:dyDescent="0.3">
      <c r="A15" t="s">
        <v>116</v>
      </c>
      <c r="B15" s="3" t="s">
        <v>14</v>
      </c>
      <c r="C15" s="37">
        <f>C2</f>
        <v>43646</v>
      </c>
      <c r="D15" t="s">
        <v>133</v>
      </c>
      <c r="F15" t="s">
        <v>132</v>
      </c>
    </row>
    <row r="16" spans="1:7" ht="16.5" thickBot="1" x14ac:dyDescent="0.3">
      <c r="A16" t="s">
        <v>117</v>
      </c>
      <c r="B16" s="5" t="s">
        <v>15</v>
      </c>
      <c r="C16" s="7">
        <f>SUM(C17:C22)</f>
        <v>133746</v>
      </c>
      <c r="F16" t="s">
        <v>133</v>
      </c>
      <c r="G16" t="s">
        <v>134</v>
      </c>
    </row>
    <row r="17" spans="1:7" x14ac:dyDescent="0.25">
      <c r="A17" t="s">
        <v>119</v>
      </c>
      <c r="B17" s="8" t="s">
        <v>16</v>
      </c>
      <c r="C17" s="9">
        <v>118632</v>
      </c>
      <c r="D17" s="51" t="s">
        <v>139</v>
      </c>
      <c r="F17" t="s">
        <v>135</v>
      </c>
      <c r="G17" t="s">
        <v>136</v>
      </c>
    </row>
    <row r="18" spans="1:7" x14ac:dyDescent="0.25">
      <c r="A18" t="s">
        <v>119</v>
      </c>
      <c r="B18" s="8" t="s">
        <v>17</v>
      </c>
      <c r="C18" s="9">
        <v>495</v>
      </c>
      <c r="D18" s="51" t="s">
        <v>139</v>
      </c>
      <c r="F18" t="s">
        <v>137</v>
      </c>
      <c r="G18" t="s">
        <v>138</v>
      </c>
    </row>
    <row r="19" spans="1:7" x14ac:dyDescent="0.25">
      <c r="A19" t="s">
        <v>119</v>
      </c>
      <c r="B19" s="8" t="s">
        <v>18</v>
      </c>
      <c r="C19" s="9">
        <v>4658</v>
      </c>
      <c r="D19" s="51" t="s">
        <v>139</v>
      </c>
      <c r="F19" s="51" t="s">
        <v>139</v>
      </c>
      <c r="G19" t="s">
        <v>140</v>
      </c>
    </row>
    <row r="20" spans="1:7" x14ac:dyDescent="0.25">
      <c r="A20" t="s">
        <v>119</v>
      </c>
      <c r="B20" s="8" t="s">
        <v>19</v>
      </c>
      <c r="C20" s="9">
        <v>8411</v>
      </c>
      <c r="D20" s="51" t="s">
        <v>139</v>
      </c>
    </row>
    <row r="21" spans="1:7" x14ac:dyDescent="0.25">
      <c r="A21" t="s">
        <v>119</v>
      </c>
      <c r="B21" s="8" t="s">
        <v>20</v>
      </c>
      <c r="C21" s="9">
        <v>1147</v>
      </c>
      <c r="D21" s="51" t="s">
        <v>139</v>
      </c>
    </row>
    <row r="22" spans="1:7" x14ac:dyDescent="0.25">
      <c r="A22" t="s">
        <v>119</v>
      </c>
      <c r="B22" s="8" t="s">
        <v>21</v>
      </c>
      <c r="C22" s="9">
        <v>403</v>
      </c>
      <c r="D22" s="51" t="s">
        <v>139</v>
      </c>
    </row>
    <row r="23" spans="1:7" ht="16.5" thickBot="1" x14ac:dyDescent="0.3">
      <c r="A23" s="50" t="s">
        <v>117</v>
      </c>
      <c r="B23" s="5" t="s">
        <v>22</v>
      </c>
      <c r="C23" s="7">
        <f>SUM(C24:C28)</f>
        <v>55333</v>
      </c>
    </row>
    <row r="24" spans="1:7" x14ac:dyDescent="0.25">
      <c r="A24" t="s">
        <v>119</v>
      </c>
      <c r="B24" s="8" t="s">
        <v>23</v>
      </c>
      <c r="C24" s="9">
        <v>7306</v>
      </c>
      <c r="D24" s="51" t="s">
        <v>139</v>
      </c>
    </row>
    <row r="25" spans="1:7" x14ac:dyDescent="0.25">
      <c r="A25" t="s">
        <v>119</v>
      </c>
      <c r="B25" s="8" t="s">
        <v>24</v>
      </c>
      <c r="C25" s="9">
        <v>4340</v>
      </c>
      <c r="D25" s="51" t="s">
        <v>139</v>
      </c>
    </row>
    <row r="26" spans="1:7" x14ac:dyDescent="0.25">
      <c r="A26" t="s">
        <v>119</v>
      </c>
      <c r="B26" s="8" t="s">
        <v>25</v>
      </c>
      <c r="C26" s="9">
        <v>-37</v>
      </c>
      <c r="D26" s="51" t="s">
        <v>139</v>
      </c>
    </row>
    <row r="27" spans="1:7" x14ac:dyDescent="0.25">
      <c r="A27" t="s">
        <v>119</v>
      </c>
      <c r="B27" s="8" t="s">
        <v>26</v>
      </c>
      <c r="C27" s="9">
        <v>-196</v>
      </c>
      <c r="D27" s="51" t="s">
        <v>139</v>
      </c>
    </row>
    <row r="28" spans="1:7" ht="16.5" thickBot="1" x14ac:dyDescent="0.3">
      <c r="A28" t="s">
        <v>119</v>
      </c>
      <c r="B28" s="8" t="s">
        <v>27</v>
      </c>
      <c r="C28" s="9">
        <v>43920</v>
      </c>
      <c r="D28" s="51" t="s">
        <v>139</v>
      </c>
    </row>
    <row r="29" spans="1:7" ht="16.5" thickBot="1" x14ac:dyDescent="0.3">
      <c r="A29" s="50" t="s">
        <v>117</v>
      </c>
      <c r="B29" s="20" t="s">
        <v>28</v>
      </c>
      <c r="C29" s="21">
        <f>SUM(C24:C28)</f>
        <v>55333</v>
      </c>
    </row>
    <row r="30" spans="1:7" ht="16.5" thickBot="1" x14ac:dyDescent="0.3">
      <c r="A30" s="50" t="s">
        <v>117</v>
      </c>
      <c r="B30" s="5" t="s">
        <v>29</v>
      </c>
      <c r="C30" s="7">
        <f>C23+C16</f>
        <v>189079</v>
      </c>
    </row>
    <row r="31" spans="1:7" ht="16.5" thickBot="1" x14ac:dyDescent="0.3">
      <c r="A31" s="50" t="s">
        <v>128</v>
      </c>
      <c r="B31" s="10"/>
      <c r="C31" s="13"/>
      <c r="D31" t="s">
        <v>133</v>
      </c>
    </row>
    <row r="32" spans="1:7" ht="16.5" thickBot="1" x14ac:dyDescent="0.3">
      <c r="A32" t="s">
        <v>116</v>
      </c>
      <c r="B32" s="3" t="s">
        <v>88</v>
      </c>
      <c r="C32" s="4" t="s">
        <v>148</v>
      </c>
      <c r="D32" t="s">
        <v>133</v>
      </c>
    </row>
    <row r="33" spans="1:4" ht="16.5" thickBot="1" x14ac:dyDescent="0.3">
      <c r="A33" t="s">
        <v>117</v>
      </c>
      <c r="B33" s="5" t="s">
        <v>142</v>
      </c>
      <c r="C33" s="7">
        <v>10668</v>
      </c>
      <c r="D33" t="s">
        <v>141</v>
      </c>
    </row>
    <row r="34" spans="1:4" x14ac:dyDescent="0.25">
      <c r="A34" t="s">
        <v>119</v>
      </c>
      <c r="B34" s="8" t="s">
        <v>30</v>
      </c>
      <c r="C34" s="9">
        <v>10688</v>
      </c>
    </row>
    <row r="35" spans="1:4" x14ac:dyDescent="0.25">
      <c r="A35" t="s">
        <v>119</v>
      </c>
      <c r="B35" s="8" t="s">
        <v>31</v>
      </c>
      <c r="C35" s="9">
        <v>-20</v>
      </c>
    </row>
    <row r="36" spans="1:4" ht="16.5" thickBot="1" x14ac:dyDescent="0.3">
      <c r="A36" t="s">
        <v>117</v>
      </c>
      <c r="B36" s="5" t="s">
        <v>32</v>
      </c>
      <c r="C36" s="7">
        <v>4310</v>
      </c>
    </row>
    <row r="37" spans="1:4" x14ac:dyDescent="0.25">
      <c r="A37" s="50" t="s">
        <v>119</v>
      </c>
      <c r="B37" s="8" t="s">
        <v>33</v>
      </c>
      <c r="C37" s="9">
        <v>1142</v>
      </c>
      <c r="D37" s="51" t="s">
        <v>139</v>
      </c>
    </row>
    <row r="38" spans="1:4" x14ac:dyDescent="0.25">
      <c r="A38" s="50" t="s">
        <v>119</v>
      </c>
      <c r="B38" s="8" t="s">
        <v>34</v>
      </c>
      <c r="C38" s="9">
        <v>84</v>
      </c>
      <c r="D38" s="51" t="s">
        <v>139</v>
      </c>
    </row>
    <row r="39" spans="1:4" x14ac:dyDescent="0.25">
      <c r="A39" s="50" t="s">
        <v>119</v>
      </c>
      <c r="B39" s="8" t="s">
        <v>35</v>
      </c>
      <c r="C39" s="9">
        <v>2097</v>
      </c>
      <c r="D39" s="51" t="s">
        <v>139</v>
      </c>
    </row>
    <row r="40" spans="1:4" x14ac:dyDescent="0.25">
      <c r="A40" s="50" t="s">
        <v>119</v>
      </c>
      <c r="B40" s="8" t="s">
        <v>36</v>
      </c>
      <c r="C40" s="9">
        <v>614</v>
      </c>
      <c r="D40" s="51" t="s">
        <v>139</v>
      </c>
    </row>
    <row r="41" spans="1:4" x14ac:dyDescent="0.25">
      <c r="A41" s="50" t="s">
        <v>119</v>
      </c>
      <c r="B41" s="8" t="s">
        <v>37</v>
      </c>
      <c r="C41" s="9">
        <v>373</v>
      </c>
      <c r="D41" s="51" t="s">
        <v>139</v>
      </c>
    </row>
    <row r="42" spans="1:4" ht="16.5" thickBot="1" x14ac:dyDescent="0.3">
      <c r="A42" t="s">
        <v>117</v>
      </c>
      <c r="B42" s="5" t="s">
        <v>38</v>
      </c>
      <c r="C42" s="7">
        <f>C33-C36</f>
        <v>6358</v>
      </c>
    </row>
    <row r="43" spans="1:4" x14ac:dyDescent="0.25">
      <c r="A43" t="s">
        <v>119</v>
      </c>
      <c r="B43" s="8" t="s">
        <v>39</v>
      </c>
      <c r="C43" s="9">
        <v>1</v>
      </c>
      <c r="D43" s="51" t="s">
        <v>139</v>
      </c>
    </row>
    <row r="44" spans="1:4" x14ac:dyDescent="0.25">
      <c r="A44" t="s">
        <v>119</v>
      </c>
      <c r="B44" s="8" t="s">
        <v>40</v>
      </c>
      <c r="C44" s="9">
        <v>1844</v>
      </c>
      <c r="D44" s="51" t="s">
        <v>139</v>
      </c>
    </row>
    <row r="45" spans="1:4" ht="16.5" thickBot="1" x14ac:dyDescent="0.3">
      <c r="A45" t="s">
        <v>117</v>
      </c>
      <c r="B45" s="5" t="s">
        <v>41</v>
      </c>
      <c r="C45" s="7">
        <f>C42+C43-C44</f>
        <v>4515</v>
      </c>
    </row>
    <row r="46" spans="1:4" ht="16.5" thickBot="1" x14ac:dyDescent="0.3">
      <c r="A46" t="s">
        <v>117</v>
      </c>
      <c r="B46" s="14" t="s">
        <v>42</v>
      </c>
      <c r="C46" s="15">
        <v>1882</v>
      </c>
      <c r="D46" t="s">
        <v>135</v>
      </c>
    </row>
    <row r="47" spans="1:4" ht="16.5" thickBot="1" x14ac:dyDescent="0.3">
      <c r="A47" t="s">
        <v>117</v>
      </c>
      <c r="B47" s="5" t="s">
        <v>43</v>
      </c>
      <c r="C47" s="7">
        <f>C45-C46</f>
        <v>2633</v>
      </c>
      <c r="D47" t="s">
        <v>141</v>
      </c>
    </row>
    <row r="48" spans="1:4" ht="16.5" thickBot="1" x14ac:dyDescent="0.3">
      <c r="A48" t="s">
        <v>128</v>
      </c>
      <c r="B48" s="8"/>
      <c r="C48" s="9"/>
      <c r="D48" t="s">
        <v>133</v>
      </c>
    </row>
    <row r="49" spans="1:5" ht="16.5" thickBot="1" x14ac:dyDescent="0.3">
      <c r="A49" t="s">
        <v>116</v>
      </c>
      <c r="B49" s="3" t="s">
        <v>87</v>
      </c>
      <c r="C49" s="4" t="str">
        <f>C32</f>
        <v>IIQ 2019</v>
      </c>
      <c r="D49" s="50" t="s">
        <v>133</v>
      </c>
    </row>
    <row r="50" spans="1:5" ht="16.5" thickBot="1" x14ac:dyDescent="0.3">
      <c r="A50" t="s">
        <v>117</v>
      </c>
      <c r="B50" s="5" t="s">
        <v>43</v>
      </c>
      <c r="C50" s="7">
        <f>C47</f>
        <v>2633</v>
      </c>
    </row>
    <row r="51" spans="1:5" x14ac:dyDescent="0.25">
      <c r="A51" t="s">
        <v>118</v>
      </c>
      <c r="B51" s="10" t="s">
        <v>44</v>
      </c>
      <c r="C51" s="13">
        <v>-488</v>
      </c>
      <c r="D51" s="51" t="s">
        <v>139</v>
      </c>
    </row>
    <row r="52" spans="1:5" x14ac:dyDescent="0.25">
      <c r="A52" t="s">
        <v>119</v>
      </c>
      <c r="B52" s="8" t="s">
        <v>45</v>
      </c>
      <c r="C52" s="9">
        <v>-488</v>
      </c>
      <c r="D52" s="51"/>
    </row>
    <row r="53" spans="1:5" x14ac:dyDescent="0.25">
      <c r="A53" t="s">
        <v>119</v>
      </c>
      <c r="B53" s="8" t="s">
        <v>46</v>
      </c>
      <c r="C53" s="9">
        <v>0</v>
      </c>
      <c r="D53" s="51"/>
    </row>
    <row r="54" spans="1:5" ht="16.5" thickBot="1" x14ac:dyDescent="0.3">
      <c r="A54" t="s">
        <v>118</v>
      </c>
      <c r="B54" s="5" t="s">
        <v>103</v>
      </c>
      <c r="C54" s="7">
        <f>C50+C51</f>
        <v>2145</v>
      </c>
      <c r="D54" s="51" t="s">
        <v>139</v>
      </c>
    </row>
    <row r="55" spans="1:5" ht="16.5" thickBot="1" x14ac:dyDescent="0.3">
      <c r="A55" t="s">
        <v>128</v>
      </c>
      <c r="B55" s="22"/>
      <c r="C55" s="23"/>
      <c r="D55" t="s">
        <v>133</v>
      </c>
    </row>
    <row r="56" spans="1:5" ht="17.25" thickBot="1" x14ac:dyDescent="0.3">
      <c r="A56" t="s">
        <v>116</v>
      </c>
      <c r="B56" s="3" t="s">
        <v>86</v>
      </c>
      <c r="C56" s="4" t="str">
        <f>C32</f>
        <v>IIQ 2019</v>
      </c>
      <c r="D56" s="50" t="s">
        <v>133</v>
      </c>
      <c r="E56" s="1"/>
    </row>
    <row r="57" spans="1:5" ht="17.25" thickBot="1" x14ac:dyDescent="0.3">
      <c r="A57" t="s">
        <v>117</v>
      </c>
      <c r="B57" s="5" t="s">
        <v>47</v>
      </c>
      <c r="C57" s="6"/>
      <c r="D57" t="s">
        <v>137</v>
      </c>
      <c r="E57" s="2"/>
    </row>
    <row r="58" spans="1:5" ht="16.5" thickBot="1" x14ac:dyDescent="0.3">
      <c r="A58" t="s">
        <v>117</v>
      </c>
      <c r="B58" s="5" t="s">
        <v>48</v>
      </c>
      <c r="C58" s="7">
        <f>C45</f>
        <v>4515</v>
      </c>
      <c r="D58" t="s">
        <v>141</v>
      </c>
    </row>
    <row r="59" spans="1:5" x14ac:dyDescent="0.25">
      <c r="A59" t="s">
        <v>119</v>
      </c>
      <c r="B59" s="8" t="s">
        <v>34</v>
      </c>
      <c r="C59" s="9">
        <v>85</v>
      </c>
      <c r="D59" s="50" t="s">
        <v>139</v>
      </c>
    </row>
    <row r="60" spans="1:5" x14ac:dyDescent="0.25">
      <c r="A60" t="s">
        <v>119</v>
      </c>
      <c r="B60" s="35" t="s">
        <v>98</v>
      </c>
      <c r="C60" s="9">
        <v>184</v>
      </c>
      <c r="D60" s="50" t="s">
        <v>139</v>
      </c>
    </row>
    <row r="61" spans="1:5" x14ac:dyDescent="0.25">
      <c r="A61" t="s">
        <v>119</v>
      </c>
      <c r="B61" s="8" t="s">
        <v>49</v>
      </c>
      <c r="C61" s="9">
        <v>1179</v>
      </c>
      <c r="D61" s="50" t="s">
        <v>139</v>
      </c>
    </row>
    <row r="62" spans="1:5" x14ac:dyDescent="0.25">
      <c r="A62" t="s">
        <v>119</v>
      </c>
      <c r="B62" s="8" t="s">
        <v>50</v>
      </c>
      <c r="C62" s="9">
        <v>123</v>
      </c>
      <c r="D62" s="50" t="s">
        <v>139</v>
      </c>
    </row>
    <row r="63" spans="1:5" x14ac:dyDescent="0.25">
      <c r="A63" t="s">
        <v>119</v>
      </c>
      <c r="B63" s="8" t="s">
        <v>51</v>
      </c>
      <c r="C63" s="9">
        <v>-3073</v>
      </c>
      <c r="D63" s="50" t="s">
        <v>139</v>
      </c>
    </row>
    <row r="64" spans="1:5" x14ac:dyDescent="0.25">
      <c r="A64" t="s">
        <v>119</v>
      </c>
      <c r="B64" s="8" t="s">
        <v>52</v>
      </c>
      <c r="C64" s="9">
        <v>0</v>
      </c>
      <c r="D64" s="50" t="s">
        <v>139</v>
      </c>
    </row>
    <row r="65" spans="1:4" x14ac:dyDescent="0.25">
      <c r="A65" t="s">
        <v>119</v>
      </c>
      <c r="B65" s="8" t="s">
        <v>53</v>
      </c>
      <c r="C65" s="9">
        <v>722</v>
      </c>
      <c r="D65" s="50" t="s">
        <v>139</v>
      </c>
    </row>
    <row r="66" spans="1:4" x14ac:dyDescent="0.25">
      <c r="A66" t="s">
        <v>119</v>
      </c>
      <c r="B66" s="8" t="s">
        <v>54</v>
      </c>
      <c r="C66" s="9">
        <v>0</v>
      </c>
      <c r="D66" s="50" t="s">
        <v>139</v>
      </c>
    </row>
    <row r="67" spans="1:4" x14ac:dyDescent="0.25">
      <c r="A67" t="s">
        <v>119</v>
      </c>
      <c r="B67" s="8" t="s">
        <v>55</v>
      </c>
      <c r="C67" s="9">
        <v>-109</v>
      </c>
      <c r="D67" s="50" t="s">
        <v>139</v>
      </c>
    </row>
    <row r="68" spans="1:4" x14ac:dyDescent="0.25">
      <c r="A68" t="s">
        <v>119</v>
      </c>
      <c r="B68" s="8" t="s">
        <v>56</v>
      </c>
      <c r="C68" s="9">
        <v>-934</v>
      </c>
      <c r="D68" s="50" t="s">
        <v>139</v>
      </c>
    </row>
    <row r="69" spans="1:4" x14ac:dyDescent="0.25">
      <c r="A69" t="s">
        <v>119</v>
      </c>
      <c r="B69" s="8" t="s">
        <v>57</v>
      </c>
      <c r="C69" s="9">
        <v>85</v>
      </c>
      <c r="D69" s="50" t="s">
        <v>139</v>
      </c>
    </row>
    <row r="70" spans="1:4" x14ac:dyDescent="0.25">
      <c r="A70" t="s">
        <v>119</v>
      </c>
      <c r="B70" s="8" t="s">
        <v>58</v>
      </c>
      <c r="C70" s="9">
        <v>-243</v>
      </c>
      <c r="D70" s="50" t="s">
        <v>139</v>
      </c>
    </row>
    <row r="71" spans="1:4" ht="16.5" thickBot="1" x14ac:dyDescent="0.3">
      <c r="A71" t="s">
        <v>118</v>
      </c>
      <c r="B71" s="5" t="s">
        <v>59</v>
      </c>
      <c r="C71" s="7">
        <f>SUM(C58:C70)</f>
        <v>2534</v>
      </c>
      <c r="D71" s="50" t="s">
        <v>139</v>
      </c>
    </row>
    <row r="72" spans="1:4" x14ac:dyDescent="0.25">
      <c r="A72" t="s">
        <v>128</v>
      </c>
      <c r="B72" s="10"/>
      <c r="C72" s="11"/>
      <c r="D72" t="s">
        <v>133</v>
      </c>
    </row>
    <row r="73" spans="1:4" ht="16.5" thickBot="1" x14ac:dyDescent="0.3">
      <c r="A73" t="s">
        <v>117</v>
      </c>
      <c r="B73" s="5" t="s">
        <v>60</v>
      </c>
      <c r="C73" s="12"/>
      <c r="D73" t="s">
        <v>137</v>
      </c>
    </row>
    <row r="74" spans="1:4" x14ac:dyDescent="0.25">
      <c r="A74" t="s">
        <v>119</v>
      </c>
      <c r="B74" s="8" t="s">
        <v>61</v>
      </c>
      <c r="C74" s="9">
        <v>0</v>
      </c>
      <c r="D74" s="50" t="s">
        <v>139</v>
      </c>
    </row>
    <row r="75" spans="1:4" x14ac:dyDescent="0.25">
      <c r="A75" t="s">
        <v>119</v>
      </c>
      <c r="B75" s="8" t="s">
        <v>62</v>
      </c>
      <c r="C75" s="9">
        <v>0</v>
      </c>
      <c r="D75" s="50" t="s">
        <v>139</v>
      </c>
    </row>
    <row r="76" spans="1:4" x14ac:dyDescent="0.25">
      <c r="A76" t="s">
        <v>119</v>
      </c>
      <c r="B76" s="8" t="s">
        <v>63</v>
      </c>
      <c r="C76" s="9">
        <v>184</v>
      </c>
      <c r="D76" s="50" t="s">
        <v>139</v>
      </c>
    </row>
    <row r="77" spans="1:4" x14ac:dyDescent="0.25">
      <c r="A77" t="s">
        <v>119</v>
      </c>
      <c r="B77" s="8" t="s">
        <v>64</v>
      </c>
      <c r="C77" s="9">
        <v>0</v>
      </c>
      <c r="D77" s="50" t="s">
        <v>139</v>
      </c>
    </row>
    <row r="78" spans="1:4" x14ac:dyDescent="0.25">
      <c r="A78" t="s">
        <v>119</v>
      </c>
      <c r="B78" s="8" t="s">
        <v>65</v>
      </c>
      <c r="C78" s="9">
        <v>0</v>
      </c>
      <c r="D78" s="50" t="s">
        <v>139</v>
      </c>
    </row>
    <row r="79" spans="1:4" x14ac:dyDescent="0.25">
      <c r="A79" t="s">
        <v>119</v>
      </c>
      <c r="B79" s="8" t="s">
        <v>66</v>
      </c>
      <c r="C79" s="9">
        <v>1</v>
      </c>
      <c r="D79" s="50" t="s">
        <v>139</v>
      </c>
    </row>
    <row r="80" spans="1:4" ht="16.5" thickBot="1" x14ac:dyDescent="0.3">
      <c r="A80" t="s">
        <v>118</v>
      </c>
      <c r="B80" s="5" t="s">
        <v>67</v>
      </c>
      <c r="C80" s="7">
        <f>C74+C75+C76-C77-C78-C79</f>
        <v>183</v>
      </c>
      <c r="D80" s="50" t="s">
        <v>139</v>
      </c>
    </row>
    <row r="81" spans="1:5" x14ac:dyDescent="0.25">
      <c r="A81" t="s">
        <v>128</v>
      </c>
      <c r="B81" s="8"/>
      <c r="C81" s="11"/>
      <c r="D81" t="s">
        <v>133</v>
      </c>
    </row>
    <row r="82" spans="1:5" ht="16.5" thickBot="1" x14ac:dyDescent="0.3">
      <c r="A82" t="s">
        <v>117</v>
      </c>
      <c r="B82" s="5" t="s">
        <v>68</v>
      </c>
      <c r="C82" s="12"/>
      <c r="D82" t="s">
        <v>137</v>
      </c>
    </row>
    <row r="83" spans="1:5" x14ac:dyDescent="0.25">
      <c r="A83" t="s">
        <v>119</v>
      </c>
      <c r="B83" s="8" t="s">
        <v>69</v>
      </c>
      <c r="C83" s="9">
        <v>0</v>
      </c>
      <c r="D83" s="50" t="s">
        <v>139</v>
      </c>
    </row>
    <row r="84" spans="1:5" x14ac:dyDescent="0.25">
      <c r="A84" t="s">
        <v>119</v>
      </c>
      <c r="B84" s="8" t="s">
        <v>70</v>
      </c>
      <c r="C84" s="9">
        <v>20859</v>
      </c>
      <c r="D84" s="50" t="s">
        <v>139</v>
      </c>
    </row>
    <row r="85" spans="1:5" x14ac:dyDescent="0.25">
      <c r="A85" t="s">
        <v>119</v>
      </c>
      <c r="B85" s="8" t="s">
        <v>71</v>
      </c>
      <c r="C85" s="9">
        <v>0</v>
      </c>
      <c r="D85" s="50" t="s">
        <v>139</v>
      </c>
    </row>
    <row r="86" spans="1:5" x14ac:dyDescent="0.25">
      <c r="A86" t="s">
        <v>119</v>
      </c>
      <c r="B86" s="8" t="s">
        <v>72</v>
      </c>
      <c r="C86" s="9">
        <v>0</v>
      </c>
      <c r="D86" s="50" t="s">
        <v>139</v>
      </c>
    </row>
    <row r="87" spans="1:5" x14ac:dyDescent="0.25">
      <c r="A87" t="s">
        <v>119</v>
      </c>
      <c r="B87" s="8" t="s">
        <v>73</v>
      </c>
      <c r="C87" s="9">
        <v>0</v>
      </c>
      <c r="D87" s="50" t="s">
        <v>139</v>
      </c>
    </row>
    <row r="88" spans="1:5" x14ac:dyDescent="0.25">
      <c r="A88" t="s">
        <v>119</v>
      </c>
      <c r="B88" s="8" t="s">
        <v>74</v>
      </c>
      <c r="C88" s="9">
        <v>0</v>
      </c>
      <c r="D88" s="50" t="s">
        <v>139</v>
      </c>
    </row>
    <row r="89" spans="1:5" x14ac:dyDescent="0.25">
      <c r="A89" t="s">
        <v>119</v>
      </c>
      <c r="B89" s="8" t="s">
        <v>75</v>
      </c>
      <c r="C89" s="9">
        <v>0</v>
      </c>
      <c r="D89" s="50" t="s">
        <v>139</v>
      </c>
    </row>
    <row r="90" spans="1:5" x14ac:dyDescent="0.25">
      <c r="A90" t="s">
        <v>119</v>
      </c>
      <c r="B90" s="8" t="s">
        <v>76</v>
      </c>
      <c r="C90" s="9">
        <v>1969</v>
      </c>
      <c r="D90" s="50" t="s">
        <v>139</v>
      </c>
    </row>
    <row r="91" spans="1:5" x14ac:dyDescent="0.25">
      <c r="A91" t="s">
        <v>119</v>
      </c>
      <c r="B91" s="8" t="s">
        <v>77</v>
      </c>
      <c r="C91" s="9">
        <v>17</v>
      </c>
      <c r="D91" s="50" t="s">
        <v>139</v>
      </c>
    </row>
    <row r="92" spans="1:5" x14ac:dyDescent="0.25">
      <c r="A92" t="s">
        <v>119</v>
      </c>
      <c r="B92" s="8" t="s">
        <v>78</v>
      </c>
      <c r="C92" s="9">
        <v>1249</v>
      </c>
      <c r="D92" s="50" t="s">
        <v>139</v>
      </c>
    </row>
    <row r="93" spans="1:5" x14ac:dyDescent="0.25">
      <c r="A93" t="s">
        <v>119</v>
      </c>
      <c r="B93" s="8" t="s">
        <v>79</v>
      </c>
      <c r="C93" s="9">
        <v>0</v>
      </c>
      <c r="D93" s="50" t="s">
        <v>139</v>
      </c>
    </row>
    <row r="94" spans="1:5" ht="16.5" thickBot="1" x14ac:dyDescent="0.3">
      <c r="A94" t="s">
        <v>118</v>
      </c>
      <c r="B94" s="5" t="s">
        <v>80</v>
      </c>
      <c r="C94" s="7">
        <f>C83+C84+C85+C86-C87-C88-C89-C90-C91-C92-C93</f>
        <v>17624</v>
      </c>
      <c r="D94" s="50" t="s">
        <v>139</v>
      </c>
    </row>
    <row r="95" spans="1:5" x14ac:dyDescent="0.25">
      <c r="A95" t="s">
        <v>128</v>
      </c>
      <c r="B95" s="8"/>
      <c r="C95" s="9"/>
      <c r="D95" t="s">
        <v>133</v>
      </c>
    </row>
    <row r="96" spans="1:5" x14ac:dyDescent="0.25">
      <c r="A96" t="s">
        <v>118</v>
      </c>
      <c r="B96" s="10" t="s">
        <v>81</v>
      </c>
      <c r="C96" s="13">
        <v>20340</v>
      </c>
      <c r="D96" s="50" t="s">
        <v>139</v>
      </c>
      <c r="E96" s="30"/>
    </row>
    <row r="97" spans="1:4" x14ac:dyDescent="0.25">
      <c r="A97" t="s">
        <v>119</v>
      </c>
      <c r="B97" s="8" t="s">
        <v>82</v>
      </c>
      <c r="C97" s="9">
        <v>20341</v>
      </c>
      <c r="D97" s="50" t="s">
        <v>139</v>
      </c>
    </row>
    <row r="98" spans="1:4" x14ac:dyDescent="0.25">
      <c r="A98" t="s">
        <v>119</v>
      </c>
      <c r="B98" s="8" t="s">
        <v>83</v>
      </c>
      <c r="C98" s="9">
        <v>18</v>
      </c>
      <c r="D98" s="50" t="s">
        <v>139</v>
      </c>
    </row>
    <row r="99" spans="1:4" x14ac:dyDescent="0.25">
      <c r="A99" t="s">
        <v>119</v>
      </c>
      <c r="B99" s="8" t="s">
        <v>84</v>
      </c>
      <c r="C99" s="9">
        <v>0</v>
      </c>
      <c r="D99" s="50" t="s">
        <v>139</v>
      </c>
    </row>
    <row r="100" spans="1:4" ht="16.5" thickBot="1" x14ac:dyDescent="0.3">
      <c r="A100" t="s">
        <v>119</v>
      </c>
      <c r="B100" s="14" t="s">
        <v>85</v>
      </c>
      <c r="C100" s="15">
        <v>20341</v>
      </c>
      <c r="D100" s="50" t="s">
        <v>139</v>
      </c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30</vt:i4>
      </vt:variant>
    </vt:vector>
  </HeadingPairs>
  <TitlesOfParts>
    <vt:vector size="30" baseType="lpstr">
      <vt:lpstr>2020</vt:lpstr>
      <vt:lpstr>IVQ2020</vt:lpstr>
      <vt:lpstr>IIIQ2020)</vt:lpstr>
      <vt:lpstr>IIQ2020</vt:lpstr>
      <vt:lpstr>IQ2020</vt:lpstr>
      <vt:lpstr>2019</vt:lpstr>
      <vt:lpstr>IVQ2019</vt:lpstr>
      <vt:lpstr>IIIQ2019</vt:lpstr>
      <vt:lpstr>IIQ2019</vt:lpstr>
      <vt:lpstr>IQ2019</vt:lpstr>
      <vt:lpstr>2018</vt:lpstr>
      <vt:lpstr>IVQ2018</vt:lpstr>
      <vt:lpstr>IIIQ2018</vt:lpstr>
      <vt:lpstr>IIQ2018</vt:lpstr>
      <vt:lpstr>IQ2018</vt:lpstr>
      <vt:lpstr>2017</vt:lpstr>
      <vt:lpstr>IVQ2017</vt:lpstr>
      <vt:lpstr>IIIQ2017</vt:lpstr>
      <vt:lpstr>IIQ2017</vt:lpstr>
      <vt:lpstr>IQ2017</vt:lpstr>
      <vt:lpstr>2016</vt:lpstr>
      <vt:lpstr>IVQ2016</vt:lpstr>
      <vt:lpstr>IIIQ2016</vt:lpstr>
      <vt:lpstr>IIQ2016</vt:lpstr>
      <vt:lpstr>IQ2016</vt:lpstr>
      <vt:lpstr>2015</vt:lpstr>
      <vt:lpstr>IVQ2015</vt:lpstr>
      <vt:lpstr>IIIQ2015</vt:lpstr>
      <vt:lpstr>IIQ2015</vt:lpstr>
      <vt:lpstr>IQ2015</vt:lpstr>
    </vt:vector>
  </TitlesOfParts>
  <Company>magda.mierzwicka@gmail.com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</dc:creator>
  <cp:lastModifiedBy>PaulinaK</cp:lastModifiedBy>
  <cp:lastPrinted>2019-08-26T06:50:12Z</cp:lastPrinted>
  <dcterms:created xsi:type="dcterms:W3CDTF">2018-05-15T10:41:26Z</dcterms:created>
  <dcterms:modified xsi:type="dcterms:W3CDTF">2020-06-01T07:16:41Z</dcterms:modified>
</cp:coreProperties>
</file>